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9135" tabRatio="621" activeTab="1"/>
  </bookViews>
  <sheets>
    <sheet name="Orçamento" sheetId="1" r:id="rId1"/>
    <sheet name="Cronograma" sheetId="2" r:id="rId2"/>
    <sheet name="Resumo" sheetId="3" r:id="rId3"/>
  </sheets>
  <externalReferences>
    <externalReference r:id="rId6"/>
  </externalReferences>
  <definedNames>
    <definedName name="_xlnm._FilterDatabase" localSheetId="0" hidden="1">'Orçamento'!$A$13:$I$206</definedName>
    <definedName name="_xlfn.IFERROR" hidden="1">#NAME?</definedName>
    <definedName name="_xlfn_IFERROR">NA()</definedName>
    <definedName name="_xlnm_Print_Area_1">'Orçamento'!$A$1:$I$195</definedName>
    <definedName name="_xlnm_Print_Area_2">#REF!</definedName>
    <definedName name="_xlnm_Print_Area_3">'Resumo'!$A$1:$E$56</definedName>
    <definedName name="_xlnm_Print_Area_4">'Cronograma'!$A$1:$G$53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1">'Cronograma'!$A$1:$G$60</definedName>
    <definedName name="_xlnm.Print_Area" localSheetId="0">'Orçamento'!$A$1:$I$205</definedName>
    <definedName name="_xlnm.Print_Area" localSheetId="2">'Resumo'!$A$1:$E$56</definedName>
    <definedName name="Excel_BuiltIn__FilterDatabase" localSheetId="0">'Orçamento'!$B$94:$G$94</definedName>
    <definedName name="Excel_BuiltIn_Print_Area" localSheetId="0">'Orçamento'!$A$1:$I$198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'Cronograma'!$A:$D</definedName>
    <definedName name="_xlnm.Print_Titles" localSheetId="0">'Orçamento'!$13:$13</definedName>
    <definedName name="_xlnm.Print_Titles" localSheetId="2">'Resumo'!$1:$15</definedName>
    <definedName name="Z_2483EC8A_7597_461B_9CFC_2FA94ACA4DFB_.wvu.FilterData" localSheetId="0" hidden="1">'Orçamento'!$A$13:$I$198</definedName>
    <definedName name="Z_29968698_A86A_456F_9240_BB3FE00129DB__wvu_FilterData" localSheetId="0">'Orçamento'!$A$13:$I$198</definedName>
    <definedName name="Z_30999B9E_2E65_4663_976F_9A54CE05102E__wvu_FilterData" localSheetId="0">'Orçamento'!$A$13:$I$198</definedName>
    <definedName name="Z_30999B9E_2E65_4663_976F_9A54CE05102E__wvu_PrintArea" localSheetId="1">'Cronograma'!$A$1:$G$59</definedName>
    <definedName name="Z_30999B9E_2E65_4663_976F_9A54CE05102E__wvu_PrintArea" localSheetId="0">'Orçamento'!$A$1:$I$206</definedName>
    <definedName name="Z_30999B9E_2E65_4663_976F_9A54CE05102E__wvu_PrintArea" localSheetId="2">'Resumo'!$A$1:$E$56</definedName>
    <definedName name="Z_30999B9E_2E65_4663_976F_9A54CE05102E__wvu_PrintTitles" localSheetId="0">'Orçamento'!$1:$13</definedName>
    <definedName name="Z_30999B9E_2E65_4663_976F_9A54CE05102E__wvu_PrintTitles" localSheetId="2">'Resumo'!$1:$15</definedName>
    <definedName name="Z_37FA8F07_9D7A_418D_BC30_0AE0C3739A19__wvu_FilterData" localSheetId="0">'Orçamento'!$A$13:$I$195</definedName>
    <definedName name="Z_37FA8F07_9D7A_418D_BC30_0AE0C3739A19__wvu_PrintArea" localSheetId="1">'Cronograma'!$A$1:$G$59</definedName>
    <definedName name="Z_37FA8F07_9D7A_418D_BC30_0AE0C3739A19__wvu_PrintArea" localSheetId="2">'Resumo'!$A$1:$E$56</definedName>
    <definedName name="Z_37FA8F07_9D7A_418D_BC30_0AE0C3739A19__wvu_PrintTitles" localSheetId="2">'Resumo'!$1:$15</definedName>
    <definedName name="Z_3B8348FD_7A00_44FD_ACF5_E6A19592872E_.wvu.Cols" localSheetId="1" hidden="1">'Cronograma'!$G:$G</definedName>
    <definedName name="Z_3B8348FD_7A00_44FD_ACF5_E6A19592872E_.wvu.Cols" localSheetId="0" hidden="1">'Orçamento'!$C:$C</definedName>
    <definedName name="Z_3B8348FD_7A00_44FD_ACF5_E6A19592872E_.wvu.FilterData" localSheetId="0" hidden="1">'Orçamento'!$A$13:$I$198</definedName>
    <definedName name="Z_3B8348FD_7A00_44FD_ACF5_E6A19592872E_.wvu.PrintArea" localSheetId="1" hidden="1">'Cronograma'!$A$1:$G$60</definedName>
    <definedName name="Z_3B8348FD_7A00_44FD_ACF5_E6A19592872E_.wvu.PrintArea" localSheetId="0" hidden="1">'Orçamento'!$A$1:$I$206</definedName>
    <definedName name="Z_3B8348FD_7A00_44FD_ACF5_E6A19592872E_.wvu.PrintArea" localSheetId="2" hidden="1">'Resumo'!$A$1:$E$56</definedName>
    <definedName name="Z_3B8348FD_7A00_44FD_ACF5_E6A19592872E_.wvu.PrintTitles" localSheetId="1" hidden="1">'Cronograma'!$A:$D</definedName>
    <definedName name="Z_3B8348FD_7A00_44FD_ACF5_E6A19592872E_.wvu.PrintTitles" localSheetId="0" hidden="1">'Orçamento'!$13:$13</definedName>
    <definedName name="Z_3B8348FD_7A00_44FD_ACF5_E6A19592872E_.wvu.PrintTitles" localSheetId="2" hidden="1">'Resumo'!$1:$15</definedName>
    <definedName name="Z_50160325_FDD6_4995_897D_2F4F0C6430EC__wvu_FilterData" localSheetId="0">'Orçamento'!$A$13:$I$195</definedName>
    <definedName name="Z_50160325_FDD6_4995_897D_2F4F0C6430EC__wvu_PrintArea" localSheetId="1">'Cronograma'!$A$1:$G$59</definedName>
    <definedName name="Z_50160325_FDD6_4995_897D_2F4F0C6430EC__wvu_PrintArea" localSheetId="0">'Orçamento'!$A$1:$I$206</definedName>
    <definedName name="Z_50160325_FDD6_4995_897D_2F4F0C6430EC__wvu_PrintArea" localSheetId="2">'Resumo'!$A$1:$E$56</definedName>
    <definedName name="Z_50160325_FDD6_4995_897D_2F4F0C6430EC__wvu_PrintTitles" localSheetId="0">'Orçamento'!$1:$13</definedName>
    <definedName name="Z_50160325_FDD6_4995_897D_2F4F0C6430EC__wvu_PrintTitles" localSheetId="2">'Resumo'!$1:$15</definedName>
    <definedName name="Z_51679F6D_52C9_495E_8CE0_A4AA589D4632__wvu_FilterData" localSheetId="0">'Orçamento'!$A$13:$I$195</definedName>
    <definedName name="Z_65A89EDC_E2EF_4E49_9370_82AFDB881213__wvu_FilterData" localSheetId="0">'Orçamento'!$A$13:$I$195</definedName>
    <definedName name="Z_8EC65F00_94CE_4AAC_901F_0F1A78C19FA2__wvu_FilterData" localSheetId="0">'Orçamento'!$A$13:$I$195</definedName>
    <definedName name="Z_B535EED3_096A_4559_AE37_6359A35C71B4_.wvu.Cols" localSheetId="1" hidden="1">'Cronograma'!$G:$G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'Orçamento'!$A$13:$I$198</definedName>
    <definedName name="Z_B535EED3_096A_4559_AE37_6359A35C71B4_.wvu.PrintArea" localSheetId="1" hidden="1">'Cronograma'!$A$1:$G$60</definedName>
    <definedName name="Z_B535EED3_096A_4559_AE37_6359A35C71B4_.wvu.PrintArea" localSheetId="0" hidden="1">'Orçamento'!$A$1:$I$206</definedName>
    <definedName name="Z_B535EED3_096A_4559_AE37_6359A35C71B4_.wvu.PrintArea" localSheetId="2" hidden="1">'Resumo'!$A$1:$E$56</definedName>
    <definedName name="Z_B535EED3_096A_4559_AE37_6359A35C71B4_.wvu.PrintTitles" localSheetId="1" hidden="1">'Cronograma'!$A:$D</definedName>
    <definedName name="Z_B535EED3_096A_4559_AE37_6359A35C71B4_.wvu.PrintTitles" localSheetId="0" hidden="1">'Orçamento'!$13:$13</definedName>
    <definedName name="Z_B535EED3_096A_4559_AE37_6359A35C71B4_.wvu.PrintTitles" localSheetId="2" hidden="1">'Resumo'!$1:$15</definedName>
    <definedName name="Z_CC09A366_C6A3_4857_97A0_64EABF22978D__wvu_FilterData" localSheetId="0">'Orçamento'!$A$13:$I$198</definedName>
    <definedName name="Z_CE6D2F78_279A_48FF_B90B_4CA40BF0D3DA__wvu_FilterData" localSheetId="0">'Orçamento'!$A$13:$I$198</definedName>
    <definedName name="Z_CE6D2F78_279A_48FF_B90B_4CA40BF0D3DA__wvu_PrintArea" localSheetId="1">'Cronograma'!$A$1:$G$59</definedName>
    <definedName name="Z_CE6D2F78_279A_48FF_B90B_4CA40BF0D3DA__wvu_PrintArea" localSheetId="0">'Orçamento'!$A$1:$I$206</definedName>
    <definedName name="Z_CE6D2F78_279A_48FF_B90B_4CA40BF0D3DA__wvu_PrintArea" localSheetId="2">'Resumo'!$A$1:$E$56</definedName>
    <definedName name="Z_CE6D2F78_279A_48FF_B90B_4CA40BF0D3DA__wvu_PrintTitles" localSheetId="0">'Orçamento'!$1:$13</definedName>
    <definedName name="Z_CE6D2F78_279A_48FF_B90B_4CA40BF0D3DA__wvu_PrintTitles" localSheetId="2">'Resumo'!$1:$15</definedName>
  </definedNames>
  <calcPr fullCalcOnLoad="1"/>
</workbook>
</file>

<file path=xl/sharedStrings.xml><?xml version="1.0" encoding="utf-8"?>
<sst xmlns="http://schemas.openxmlformats.org/spreadsheetml/2006/main" count="803" uniqueCount="453">
  <si>
    <t xml:space="preserve">OBRA: </t>
  </si>
  <si>
    <t xml:space="preserve">Tipo de Intervenção: </t>
  </si>
  <si>
    <t>Área de intervenção:</t>
  </si>
  <si>
    <t>Endereço :</t>
  </si>
  <si>
    <t>Investimento: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</si>
  <si>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</si>
  <si>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</si>
  <si>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</si>
  <si>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</si>
  <si>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</si>
  <si>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</si>
  <si>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Preço un. </t>
  </si>
  <si>
    <t xml:space="preserve">% </t>
  </si>
  <si>
    <t>%</t>
  </si>
  <si>
    <t>R$</t>
  </si>
  <si>
    <t>01.01</t>
  </si>
  <si>
    <t>01.01.01</t>
  </si>
  <si>
    <t>01.02</t>
  </si>
  <si>
    <t>SERVIÇOS TÉCNICOS</t>
  </si>
  <si>
    <t>01.02.01</t>
  </si>
  <si>
    <t>02.01</t>
  </si>
  <si>
    <t>02.01.01</t>
  </si>
  <si>
    <t>02.01.02</t>
  </si>
  <si>
    <t>03.01</t>
  </si>
  <si>
    <t>03.01.01</t>
  </si>
  <si>
    <t>03.01.02</t>
  </si>
  <si>
    <t>03.01.03</t>
  </si>
  <si>
    <t>03.01.04</t>
  </si>
  <si>
    <t>ALVENARIA E OUTROS ELEMENTOS DIVISÓRIOS</t>
  </si>
  <si>
    <t>04.01</t>
  </si>
  <si>
    <t xml:space="preserve">ALVENARIA </t>
  </si>
  <si>
    <t>04.01.01</t>
  </si>
  <si>
    <t>ELEMENTOS DE MADEIRA / COMPONENTES ESPECIAIS</t>
  </si>
  <si>
    <t>05.01</t>
  </si>
  <si>
    <t>05.01.02</t>
  </si>
  <si>
    <t>05.01.04</t>
  </si>
  <si>
    <t>06.01</t>
  </si>
  <si>
    <t>06.01.01</t>
  </si>
  <si>
    <t>06.01.02</t>
  </si>
  <si>
    <t>07.01</t>
  </si>
  <si>
    <t>07.01.01</t>
  </si>
  <si>
    <t>07.01.02</t>
  </si>
  <si>
    <t>08.01</t>
  </si>
  <si>
    <t>un</t>
  </si>
  <si>
    <t>08.02</t>
  </si>
  <si>
    <t>08.03</t>
  </si>
  <si>
    <t>08.05</t>
  </si>
  <si>
    <t>08.06</t>
  </si>
  <si>
    <t>INSTALAÇÃO ELÉTRICA</t>
  </si>
  <si>
    <t>09.01</t>
  </si>
  <si>
    <t>09.01.01</t>
  </si>
  <si>
    <t>09.01.02</t>
  </si>
  <si>
    <t>09.01.03</t>
  </si>
  <si>
    <t>09.01.04</t>
  </si>
  <si>
    <t>09.01.05</t>
  </si>
  <si>
    <t>09.01.06</t>
  </si>
  <si>
    <t>09.01.07</t>
  </si>
  <si>
    <t>09.02</t>
  </si>
  <si>
    <t>09.02.01</t>
  </si>
  <si>
    <t>09.02.02</t>
  </si>
  <si>
    <t>09.02.03</t>
  </si>
  <si>
    <t>10.01</t>
  </si>
  <si>
    <t>10.01.01</t>
  </si>
  <si>
    <t>11.01</t>
  </si>
  <si>
    <t>11.01.01</t>
  </si>
  <si>
    <t>11.01.02</t>
  </si>
  <si>
    <t>REVESTIMENTO DE PAREDES INTERNAS</t>
  </si>
  <si>
    <t>12.01</t>
  </si>
  <si>
    <t>12.01.01</t>
  </si>
  <si>
    <t>12.01.02</t>
  </si>
  <si>
    <t>12.02</t>
  </si>
  <si>
    <t>12.04</t>
  </si>
  <si>
    <t>PINTURAS</t>
  </si>
  <si>
    <t>13.01</t>
  </si>
  <si>
    <t>13.01.01</t>
  </si>
  <si>
    <t>13.02</t>
  </si>
  <si>
    <t>13.02.01</t>
  </si>
  <si>
    <t>PAREDE EXTERNA</t>
  </si>
  <si>
    <t>SERVIÇOS COMPLEMENTARES</t>
  </si>
  <si>
    <t>LIMPEZA FINAL DE OBRA</t>
  </si>
  <si>
    <t xml:space="preserve">TOTAL GERAL 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</si>
  <si>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</si>
  <si>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</si>
  <si>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</si>
  <si>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</si>
  <si>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</si>
  <si>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</si>
  <si>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</si>
  <si>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</si>
  <si>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12.02.01</t>
  </si>
  <si>
    <t>09.01.030</t>
  </si>
  <si>
    <t>02.02.140</t>
  </si>
  <si>
    <t>02.02.150</t>
  </si>
  <si>
    <t>03.01.240</t>
  </si>
  <si>
    <t>05.08.140</t>
  </si>
  <si>
    <t>05.10.026</t>
  </si>
  <si>
    <t>10.02</t>
  </si>
  <si>
    <t>16.12.040</t>
  </si>
  <si>
    <t>Chapisco</t>
  </si>
  <si>
    <t>Reboco</t>
  </si>
  <si>
    <t>21.03.151</t>
  </si>
  <si>
    <t>23.01.050</t>
  </si>
  <si>
    <t>23.20.100</t>
  </si>
  <si>
    <t>23.20.120</t>
  </si>
  <si>
    <t>24.03.100</t>
  </si>
  <si>
    <t>25.01.450</t>
  </si>
  <si>
    <t>26.03.070</t>
  </si>
  <si>
    <t>32.06.231</t>
  </si>
  <si>
    <t>38.04.040</t>
  </si>
  <si>
    <t>38.13.010</t>
  </si>
  <si>
    <t>38.23.210</t>
  </si>
  <si>
    <t>55.01.020</t>
  </si>
  <si>
    <t>Invest./Área:</t>
  </si>
  <si>
    <t>05.09.007</t>
  </si>
  <si>
    <t>01.17.051</t>
  </si>
  <si>
    <t>01.17.071</t>
  </si>
  <si>
    <t>01.17.111</t>
  </si>
  <si>
    <t>TOTAL GERAL COM BDI (22,47%)</t>
  </si>
  <si>
    <t>INSTALAÇÕES DE CANTEIRO</t>
  </si>
  <si>
    <t>Descrição dos Serviços</t>
  </si>
  <si>
    <t>Preço Total</t>
  </si>
  <si>
    <t>PREÇO TOTAL (sem BDI)</t>
  </si>
  <si>
    <t>PREÇO TOTAL (com BDI)</t>
  </si>
  <si>
    <t xml:space="preserve">TOTAL  GERAL </t>
  </si>
  <si>
    <t>DEMOLIÇÃO E RETIRADA</t>
  </si>
  <si>
    <t>INCÊNDIO</t>
  </si>
  <si>
    <t>REVESTIMENTO DE PAREDE</t>
  </si>
  <si>
    <t>03.01.05</t>
  </si>
  <si>
    <t>01.01.02</t>
  </si>
  <si>
    <t>21.01.160</t>
  </si>
  <si>
    <t>SERVIÇOS PRELIMINARES</t>
  </si>
  <si>
    <t>01.02.02</t>
  </si>
  <si>
    <t>01.02.03</t>
  </si>
  <si>
    <t>01.02.04</t>
  </si>
  <si>
    <t>01.02.05</t>
  </si>
  <si>
    <t>01.02.06</t>
  </si>
  <si>
    <t>01.03</t>
  </si>
  <si>
    <t>01.03.01</t>
  </si>
  <si>
    <t>ADMINISTRAÇÃO LOCAL</t>
  </si>
  <si>
    <t>01.03.02</t>
  </si>
  <si>
    <t>03.01.06</t>
  </si>
  <si>
    <t>03.01.07</t>
  </si>
  <si>
    <t>03.01.08</t>
  </si>
  <si>
    <t>05.01.01</t>
  </si>
  <si>
    <t>05.01.03</t>
  </si>
  <si>
    <t>01.03.04</t>
  </si>
  <si>
    <t>03.01.09</t>
  </si>
  <si>
    <t>03.01.10</t>
  </si>
  <si>
    <t>06.01.03</t>
  </si>
  <si>
    <t>TAMPOS E BANCADAS</t>
  </si>
  <si>
    <t>07.01.03</t>
  </si>
  <si>
    <t>06.01.04</t>
  </si>
  <si>
    <t>03.01.11</t>
  </si>
  <si>
    <t>10.01.02</t>
  </si>
  <si>
    <t>10.01.03</t>
  </si>
  <si>
    <t>INSTALAÇÕES ESPECIAIS</t>
  </si>
  <si>
    <t>10.02.01</t>
  </si>
  <si>
    <t>10.02.02</t>
  </si>
  <si>
    <t>10.02.03</t>
  </si>
  <si>
    <t>10.02.04</t>
  </si>
  <si>
    <t>12.02.02</t>
  </si>
  <si>
    <t>TETO</t>
  </si>
  <si>
    <t>PAREDE INTERNA</t>
  </si>
  <si>
    <t>COBERTURA</t>
  </si>
  <si>
    <t>CPOS- 185</t>
  </si>
  <si>
    <t>01.06.005</t>
  </si>
  <si>
    <t>01.07.002</t>
  </si>
  <si>
    <t>01.10.001</t>
  </si>
  <si>
    <t>02.01.001</t>
  </si>
  <si>
    <t>02.01.010</t>
  </si>
  <si>
    <t>02.03.001</t>
  </si>
  <si>
    <t>02.04.002</t>
  </si>
  <si>
    <t>02.05.014</t>
  </si>
  <si>
    <t>02.05.028</t>
  </si>
  <si>
    <t>02.05.029</t>
  </si>
  <si>
    <t>02.07.001</t>
  </si>
  <si>
    <t>03.01.003</t>
  </si>
  <si>
    <t>03.01.023</t>
  </si>
  <si>
    <t>04.01.003</t>
  </si>
  <si>
    <t>04.01.034</t>
  </si>
  <si>
    <t>05.82.010</t>
  </si>
  <si>
    <t>06.01.085</t>
  </si>
  <si>
    <t>06.03.036</t>
  </si>
  <si>
    <t>07.02.016</t>
  </si>
  <si>
    <t>07.03.135</t>
  </si>
  <si>
    <t>07.04.037</t>
  </si>
  <si>
    <t>08.03.016</t>
  </si>
  <si>
    <t>08.03.017</t>
  </si>
  <si>
    <t>08.03.018</t>
  </si>
  <si>
    <t>08.03.019</t>
  </si>
  <si>
    <t>08.04.004</t>
  </si>
  <si>
    <t>08.04.006</t>
  </si>
  <si>
    <t>08.08.073</t>
  </si>
  <si>
    <t>08.12.016</t>
  </si>
  <si>
    <t>08.14.017</t>
  </si>
  <si>
    <t>08.14.018</t>
  </si>
  <si>
    <t>09.02.088</t>
  </si>
  <si>
    <t>09.03.047</t>
  </si>
  <si>
    <t>09.03.048</t>
  </si>
  <si>
    <t>09.05.051</t>
  </si>
  <si>
    <t>09.05.077</t>
  </si>
  <si>
    <t>09.06.007</t>
  </si>
  <si>
    <t>09.07.011</t>
  </si>
  <si>
    <t>09.07.024</t>
  </si>
  <si>
    <t>09.07.025</t>
  </si>
  <si>
    <t>09.07.026</t>
  </si>
  <si>
    <t>09.08.007</t>
  </si>
  <si>
    <t>09.08.080</t>
  </si>
  <si>
    <t>09.09.036</t>
  </si>
  <si>
    <t>09.09.044</t>
  </si>
  <si>
    <t>09.09.046</t>
  </si>
  <si>
    <t>09.09.083</t>
  </si>
  <si>
    <t>09.13.027</t>
  </si>
  <si>
    <t>09.13.033</t>
  </si>
  <si>
    <t>10.01.021</t>
  </si>
  <si>
    <t>12.02.002</t>
  </si>
  <si>
    <t>12.02.005</t>
  </si>
  <si>
    <t>12.02.007</t>
  </si>
  <si>
    <t>12.04.024</t>
  </si>
  <si>
    <t>13.02.009</t>
  </si>
  <si>
    <t>13.02.077</t>
  </si>
  <si>
    <t>13.06.083</t>
  </si>
  <si>
    <t>15.01.004</t>
  </si>
  <si>
    <t>15.02.026</t>
  </si>
  <si>
    <t>15.03.011</t>
  </si>
  <si>
    <t>15.03.060</t>
  </si>
  <si>
    <t>15.03.061</t>
  </si>
  <si>
    <t>15.03.062</t>
  </si>
  <si>
    <t>15.04.080</t>
  </si>
  <si>
    <t>15.04.082</t>
  </si>
  <si>
    <t>15.80.047</t>
  </si>
  <si>
    <t>16.03.002</t>
  </si>
  <si>
    <t>16.06.078</t>
  </si>
  <si>
    <t>16.06.091</t>
  </si>
  <si>
    <t>16.07.025</t>
  </si>
  <si>
    <t>FDE-Jan/22</t>
  </si>
  <si>
    <t>Sinapi-Fev/22</t>
  </si>
  <si>
    <t>SINAPI - (Fev/22) / CPOS - 185 / FDE - (Jan/22) /SIURB - (Jul/21)</t>
  </si>
  <si>
    <t>Foi considerado arredondamento de duas casas decimais para Quantidade; Custo Unitário; BDI; Custo Total. Para os cálculos utilizamos arredondamento de duas casas decimais após a vírgula. As empresas Proponentes devem seguir a mesma regra para o preenchimento da planilha.</t>
  </si>
  <si>
    <t xml:space="preserve">                                                                                                                                                                                                            </t>
  </si>
  <si>
    <t>MINI MUNDO - CRECHE DO FUTURO CARLOS ALBERTO FERREIRA BRAGA</t>
  </si>
  <si>
    <t>CONSTRUÇÃO</t>
  </si>
  <si>
    <t>RUA ALCIDES COTRIN, 177 - JD. SANTA RITA , ITAPEVI, SÃO PAULO</t>
  </si>
  <si>
    <t>Projeto Executivo De Estrutura Em Formato A1 (fundação)</t>
  </si>
  <si>
    <t>FUNDAÇÃO</t>
  </si>
  <si>
    <t>PORTAS / ESQUADRIAS / BATENTES / FERRAGENS</t>
  </si>
  <si>
    <t>BLOCOS E BALDRAMES</t>
  </si>
  <si>
    <t>06.01.05</t>
  </si>
  <si>
    <t>06.01.06</t>
  </si>
  <si>
    <t>06.01.07</t>
  </si>
  <si>
    <t>06.01.08</t>
  </si>
  <si>
    <t>06.01.09</t>
  </si>
  <si>
    <t>06.01.10</t>
  </si>
  <si>
    <t>06.01.11</t>
  </si>
  <si>
    <t>06.01.12</t>
  </si>
  <si>
    <t>06.01.13</t>
  </si>
  <si>
    <t>06.01.14</t>
  </si>
  <si>
    <t>Concreto Dosado E Lançado Fck=20Mpa (encamisamento H=2,10m)</t>
  </si>
  <si>
    <t>CHAFARIZ</t>
  </si>
  <si>
    <t>FUNDAÇÃO (espelho dágua e casa de bomba)</t>
  </si>
  <si>
    <t xml:space="preserve">ESTRUTURA  </t>
  </si>
  <si>
    <t>ESTRUTURA DE COBERTURA METÁLICA</t>
  </si>
  <si>
    <t>01.03.03</t>
  </si>
  <si>
    <t>ALVENARIA</t>
  </si>
  <si>
    <t>ACABAMENTO</t>
  </si>
  <si>
    <t>INSTALAÇÕES HIDRÁULICA / ELÉTRICA</t>
  </si>
  <si>
    <t>IBNSTALAÇÃO ELÉTRICA</t>
  </si>
  <si>
    <t>REVESTIMENTO DE PAREDES EXTERNA</t>
  </si>
  <si>
    <t>08.01.01</t>
  </si>
  <si>
    <t>08.01.02</t>
  </si>
  <si>
    <t>08.01.03</t>
  </si>
  <si>
    <t>08.01.04</t>
  </si>
  <si>
    <t>08.01.05</t>
  </si>
  <si>
    <t>08.01.06</t>
  </si>
  <si>
    <t>08.01.07</t>
  </si>
  <si>
    <t>08.02.01</t>
  </si>
  <si>
    <t>08.02.02</t>
  </si>
  <si>
    <t>08.02.03</t>
  </si>
  <si>
    <t>08.02.04</t>
  </si>
  <si>
    <t>08.03.01</t>
  </si>
  <si>
    <t>08.03.02</t>
  </si>
  <si>
    <t>08.04</t>
  </si>
  <si>
    <t>08.04.01</t>
  </si>
  <si>
    <t>08.04.02</t>
  </si>
  <si>
    <t>08.04.03</t>
  </si>
  <si>
    <t>08.04.04</t>
  </si>
  <si>
    <t>08.04.05</t>
  </si>
  <si>
    <t>08.04.06</t>
  </si>
  <si>
    <t>08.05.01</t>
  </si>
  <si>
    <t>08.05.02</t>
  </si>
  <si>
    <t>08.05.03</t>
  </si>
  <si>
    <t>08.05.04</t>
  </si>
  <si>
    <t>08.05.05</t>
  </si>
  <si>
    <t>08.05.06</t>
  </si>
  <si>
    <t>08.05.07</t>
  </si>
  <si>
    <t>08.05.08</t>
  </si>
  <si>
    <t>08.05.09</t>
  </si>
  <si>
    <t>08.05.10</t>
  </si>
  <si>
    <t>08.05.11</t>
  </si>
  <si>
    <t>08.05.12</t>
  </si>
  <si>
    <t>08.05.13</t>
  </si>
  <si>
    <t>08.05.14</t>
  </si>
  <si>
    <t>08.06.01</t>
  </si>
  <si>
    <t>08.06.02</t>
  </si>
  <si>
    <t>08.06.03</t>
  </si>
  <si>
    <t>08.06.04</t>
  </si>
  <si>
    <t>08.06.05</t>
  </si>
  <si>
    <t>09.01.08</t>
  </si>
  <si>
    <t>09.01.09</t>
  </si>
  <si>
    <t>09.01.10</t>
  </si>
  <si>
    <t>09.01.11</t>
  </si>
  <si>
    <t>09.01.12</t>
  </si>
  <si>
    <t>09.01.13</t>
  </si>
  <si>
    <t>09.01.14</t>
  </si>
  <si>
    <t>09.01.15</t>
  </si>
  <si>
    <t>09.01.16</t>
  </si>
  <si>
    <t>09.01.17</t>
  </si>
  <si>
    <t>09.01.18</t>
  </si>
  <si>
    <t>09.01.19</t>
  </si>
  <si>
    <t>09.01.20</t>
  </si>
  <si>
    <t>09.01.21</t>
  </si>
  <si>
    <t>09.01.22</t>
  </si>
  <si>
    <t>09.01.23</t>
  </si>
  <si>
    <t>10.02.05</t>
  </si>
  <si>
    <t>10.02.06</t>
  </si>
  <si>
    <t>10.02.07</t>
  </si>
  <si>
    <t>10.02.08</t>
  </si>
  <si>
    <t>10.02.09</t>
  </si>
  <si>
    <t>10.02.10</t>
  </si>
  <si>
    <t>FORRO  / TELHADO</t>
  </si>
  <si>
    <t xml:space="preserve">FORRO </t>
  </si>
  <si>
    <t>REVESTIMENTO DE TELHADO</t>
  </si>
  <si>
    <t xml:space="preserve">PISO  </t>
  </si>
  <si>
    <t>04.01.02</t>
  </si>
  <si>
    <t>10.02.11</t>
  </si>
  <si>
    <t>12.03</t>
  </si>
  <si>
    <t>12.03.01</t>
  </si>
  <si>
    <t>12.04.01</t>
  </si>
  <si>
    <t>12.04.02</t>
  </si>
  <si>
    <t>JARDINAGEM</t>
  </si>
  <si>
    <t>13.03</t>
  </si>
  <si>
    <t>13.03.01</t>
  </si>
  <si>
    <t>Engenheiro Civil De Obra Pleno Com Encargos Complementares</t>
  </si>
  <si>
    <t>mes</t>
  </si>
  <si>
    <t>Encarregado Geral De Obras Com Encargos Complementares</t>
  </si>
  <si>
    <t>Topografo Com Encargos Complementares</t>
  </si>
  <si>
    <t>h</t>
  </si>
  <si>
    <t>Serviços Técnicos Especializados Para Acompanhamento De Execução De Fundações Profundas E Estruturas De Contenção</t>
  </si>
  <si>
    <t>Projeto Executivo De Estrutura Em Formato A1</t>
  </si>
  <si>
    <t>Projeto Executivo De Instalações Hidráulicas Em Formato A1</t>
  </si>
  <si>
    <t>Projeto Executivo De Instalações Elétricas Em Formato A1</t>
  </si>
  <si>
    <t xml:space="preserve">Fornecimento E Instalaçao De Placa De Identificaçao De Obra   Incluso Suporte Estrutura De Madeira. 
 </t>
  </si>
  <si>
    <t>m2</t>
  </si>
  <si>
    <t>Gabarito De Madeira Esquadrado E Nivelado Para Locação De Obra</t>
  </si>
  <si>
    <t>m</t>
  </si>
  <si>
    <t>Locação De Container Tipo Sanitário Com 2 Vasos Sanitários, 2 Lavatórios, 2 Mictórios E 4 Pontos Para Chuveiro - Área Mínima De 13,80 M²</t>
  </si>
  <si>
    <t>unmes</t>
  </si>
  <si>
    <t>Locação De Container Tipo Depósito - Área Mínima De 13,80 M²</t>
  </si>
  <si>
    <t>Demolição Mecanizada De Pavimento Ou Piso Em Concreto, Inclusive Fragmentação, Carregamento, Transporte Até 1 Quilômetro E Descarregamento</t>
  </si>
  <si>
    <t>Transporte De Entulho, Para Distâncias Superiores Ao 20° Km</t>
  </si>
  <si>
    <t>m3xkm</t>
  </si>
  <si>
    <t>Escavacao Manual - Profundidade Ate 1.80 M</t>
  </si>
  <si>
    <t>m3</t>
  </si>
  <si>
    <t>Apiloamento Para Simples Regularizacao</t>
  </si>
  <si>
    <t>Lastro De Pedra Britada - 5Cm</t>
  </si>
  <si>
    <t>Forma De Madeira Macica</t>
  </si>
  <si>
    <t>Aco Ca 50 (A Ou B) Fyk= 500 M Pa</t>
  </si>
  <si>
    <t>kg</t>
  </si>
  <si>
    <t>Concreto Dosado,Bombeado E Lancado Fck=25Mpa</t>
  </si>
  <si>
    <t>Imperm Resp Alv Embas Com Argam Cim-Areia 1:3 Contendo Hidrofugo</t>
  </si>
  <si>
    <t>Piso De Concreto Camurcado-Fundacao Direta Fck-25 Mpa</t>
  </si>
  <si>
    <t>Reaterro Interno Apiloado</t>
  </si>
  <si>
    <t>Transporte De Solo De 1ª E 2ª Categoria Por Caminhão Para Distâncias Superiores Ao 20° Km</t>
  </si>
  <si>
    <t>Taxa De Destinação De Resíduo Sólido Em Aterro, Tipo Solo/Terra</t>
  </si>
  <si>
    <t>Alvenaria De Tijolo De Barro Macico E=1 Tijolo</t>
  </si>
  <si>
    <t>Batente De Madeira Para Porta</t>
  </si>
  <si>
    <t>Caixilho Em Madeira Maxim-Ar</t>
  </si>
  <si>
    <t>Guarnição De Madeira</t>
  </si>
  <si>
    <t>Esmalte Com Massa Niveladora Em Esquadrias De Madeira</t>
  </si>
  <si>
    <t xml:space="preserve">Fornecimento E Montagem De Estrutura Metalica Com Aço Resistente A Corrosao (Astm A709/A588) 
 </t>
  </si>
  <si>
    <t>Esmalte Em Estrutura Metalica</t>
  </si>
  <si>
    <t>Forma Tubo De Papelao Diametro De 30Cm Com Gravata E Escora Duas Direçoes</t>
  </si>
  <si>
    <t>Telha Galvalume / Aco Galv Sanduiche  E=30Mm (Pur) / (Pir)  Trapez H=40Mm Nas Duas Faces  E= 0,50Mm Com Pint Faces Aparentes.</t>
  </si>
  <si>
    <t>Calha Ou Agua Furtada Em Chapa Galv. N 24 - Corte 0,50M</t>
  </si>
  <si>
    <t>Face Externa De Calhas/Condutores Com Tinta Sintetica (Esmalte)</t>
  </si>
  <si>
    <t>Face Interna De Calhas Com Tinta Betuminosa</t>
  </si>
  <si>
    <t>Face Aparente De Rufos/Rincoes Com Tinta Betuminosa</t>
  </si>
  <si>
    <t>Cumeeira Aco Galv Pint Po/Coil-Coating Perfil Trapez H=100Mm  E=0,65Mm</t>
  </si>
  <si>
    <t>Siurb-Edif-Jul21</t>
  </si>
  <si>
    <t>Telhas Em Policarbonato Alveolar 6Mm Com Estrutura Metálica Galvanizada Instalada</t>
  </si>
  <si>
    <t>Telhamento Em Chapa De Aço Pré-Pintada Com Epóxi E Poliéster, Perfil Ondulado Calandrado, Com Espessura De 0,80 Mm</t>
  </si>
  <si>
    <t>Revestimento Em Placas De Alumínio Composto "Acm", Espessura De 4 Mm E Acabamento Em Pvdf</t>
  </si>
  <si>
    <t>Chapa Perfurada Galv 14(Furos Redondos E Alternados 3/8")Area Perf 48%</t>
  </si>
  <si>
    <t>Tampo De Pia Em Granito E=2Cm</t>
  </si>
  <si>
    <t>Mão Francesa Simples, Galvanizada A Fogo, L= 200Mm</t>
  </si>
  <si>
    <t>Formas Curvas Plastificada Para Concreto Aparente</t>
  </si>
  <si>
    <t>Concreto Dosado, Bombeado E Lancado Fck=30Mpa</t>
  </si>
  <si>
    <t>Alvenaria De Bloco De Concreto 19X19X39 Cm Classe C</t>
  </si>
  <si>
    <t>Contrapiso Em Argamassa Traço 1:4 (Cimento E Areia), Preparo Manual, Aplicado Em Áreas Molhadas Sobre Impermeabilização, Acabamento Não Reforçado, Espessura 3Cm. Af_07/2021</t>
  </si>
  <si>
    <t>Emboco</t>
  </si>
  <si>
    <t>Revestimento Com Pastilhas Esmaltadas 5,0X 5,0 Cm</t>
  </si>
  <si>
    <t>So-23 Soleira De Granito Em Nivel 1 Peça (L=19 A 22Cm)</t>
  </si>
  <si>
    <t>Tubo Pvc Rígido Junta Soldável De 25 Incl Conexões</t>
  </si>
  <si>
    <t>Tubo Pvc Rígido Junta Soldável De 32 Incl Conexões</t>
  </si>
  <si>
    <t>Tubo Pvc Rígido Junta Soldável De 40 Incl Conexões</t>
  </si>
  <si>
    <t>Tubo Pvc Rígido Junta Soldável De 50 Incl Conexões</t>
  </si>
  <si>
    <t>Registro De Gaveta Bruto Dn 32Mm (1 1/4")</t>
  </si>
  <si>
    <t>Registro De Gaveta Bruto Dn 50Mm (2")</t>
  </si>
  <si>
    <t>Valvula De Retencao Horizontal De Bronze De 1.1/4"</t>
  </si>
  <si>
    <t>Valvula De Retencao Horizontal De Bronze De 1.1/2"</t>
  </si>
  <si>
    <t>Eletroduto De Pvc Rigido Roscavel De 40Mm - Incl Conexoes</t>
  </si>
  <si>
    <t>Caixa De Passagem Chapa Tampa Parafusada De 15X15X8 Cm</t>
  </si>
  <si>
    <t>Cabo De 2,5Mm2 - 750V De Isolação</t>
  </si>
  <si>
    <t>Cabo De 4Mm2 - 750V De Isolação</t>
  </si>
  <si>
    <t>Cabo De 6Mm2 - 750V De Isolação</t>
  </si>
  <si>
    <t>Cabo De 10 Mm2 - 750 V De Isolacao</t>
  </si>
  <si>
    <t>Conj Motor-Bomba (Centrifuga) 1.5 Hp (10000 L/H - 20 Mca)</t>
  </si>
  <si>
    <t>Grelha De Ferro Fundido Simples Com Requadro, 300 X 1000 Mm, Assentada Com Argamassa 1 : 3 Cimento: Areia - Fornecimento E Instalação. Af_08/2021</t>
  </si>
  <si>
    <t>Quadro Comando Para Conjunto Motor Bomba Trifasico De 1 1/2 A 2 Hp</t>
  </si>
  <si>
    <t>Disjuntor Tripolar Termomagnetico 3X10A A 3X50A</t>
  </si>
  <si>
    <t>Alçapão/Tampa Em Chapa De Ferro Com Porta Cadeado</t>
  </si>
  <si>
    <t>Eletroduto De Pvc Rigido Roscavel De 32Mm - Incl Conexoes</t>
  </si>
  <si>
    <t>Eletroduto Corrugado Em Polietileno De Alta Densidade, Dn= 30 Mm, Com Acessórios</t>
  </si>
  <si>
    <t>Interruptor De 1 Tecla Paral.Simpl.Cx.4"X2"-Eletr.Aço Galv.A Quente</t>
  </si>
  <si>
    <t>Tomada De Piso 2P+T Padrao Nbr 14136 Corrente 10A-250V-Eletr Pvc Rígido</t>
  </si>
  <si>
    <t>Quadro Distribuicao, Disj. Geral 80A P/ 22 A 26 Disjs.</t>
  </si>
  <si>
    <t>Conexao Exotermica Cabo/Haste</t>
  </si>
  <si>
    <t>Terra Simples - 1 Haste Com Caixa De Inspeção E Tampa De Concreto</t>
  </si>
  <si>
    <t>Il-05 Arandela Blindada</t>
  </si>
  <si>
    <t>Il-59 Iluminação P/Passagem Coberta E Circulações</t>
  </si>
  <si>
    <t>Il-57 Refletor C/ Grade P/ Vapor Met 150W</t>
  </si>
  <si>
    <t>Poste Decorativo Para Jardim Em Aço Tubular, H = *2,5* M, Sem Luminária - Fornecimento E Instalação. Af_11/2019</t>
  </si>
  <si>
    <t>Braço Para Iluminação Pública, Em Tubo De Aço Galvanizado, Comprimento De 1,50 M, Para Fixação Em Poste De Concreto - Fornecimento E Instalação. Af_08/2020</t>
  </si>
  <si>
    <t>Luminária De Led Para Iluminação Pública, De 68 W Até 97 W - Fornecimento E Instalação. Af_08/2020</t>
  </si>
  <si>
    <t>Il-83 Iluminação Autonoma De Emergência - Led</t>
  </si>
  <si>
    <t>Eletroduto Galvanizado Conforme Nbr13057 -  3/4´ Com Acessórios</t>
  </si>
  <si>
    <t>Caixilho Em Alumínio Para Pele De Vidro, Tipo Fachada</t>
  </si>
  <si>
    <t>Vidro Laminado Temperado Incolor De 8Mm</t>
  </si>
  <si>
    <t>Película De Controle Solar Refletiva Na Cor Prata, Para Aplicação Em Vidros</t>
  </si>
  <si>
    <t>Veneziana Industrial-Aletas Fibra Vidro Montantes Alum Anodiz Ref 100</t>
  </si>
  <si>
    <t>Instalacão De Mural (Mr-02)</t>
  </si>
  <si>
    <t>Forro De Tabua Apar. 10X1Cm Macho-Femea G1-C4 Entarugado</t>
  </si>
  <si>
    <t>Forma Em Madeira Comum Para Estrutura</t>
  </si>
  <si>
    <t>Chapas Vinilicas/Transito Pesado (Cor Especificar) Esp 2Mm</t>
  </si>
  <si>
    <t>Revestimento Em Grama Sintética, Com Espessura De 20 A 32 Mm</t>
  </si>
  <si>
    <t>Tinta Latex Standard Com Massa Niveladora</t>
  </si>
  <si>
    <t>Pintura  De Quadras Esp-Linhas Demarcatorias (600M2)</t>
  </si>
  <si>
    <t>Tinta Latex Para Piso</t>
  </si>
  <si>
    <t>Pintura Em Lousa Incl. Preparo E Retoque De Massa</t>
  </si>
  <si>
    <t xml:space="preserve">Grama Esmeralda Em Placas 
 </t>
  </si>
  <si>
    <t>Bc-27 Banco De Concreto Pre-Fabricado (L=220Cm)</t>
  </si>
  <si>
    <t>Limpeza Final Da Obra</t>
  </si>
  <si>
    <t>1,XXXX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</si>
</sst>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&quot; R$ &quot;* #,##0.00\ ;&quot; R$ &quot;* \(#,##0.00\);&quot; R$ &quot;* \-#\ ;@\ "/>
    <numFmt numFmtId="172" formatCode="_-* #,##0.00_-;\-* #,##0.00_-;_-* \-??_-;_-@_-"/>
    <numFmt numFmtId="173" formatCode="&quot;R$ &quot;#,##0.00"/>
    <numFmt numFmtId="174" formatCode="00\-00\-00"/>
    <numFmt numFmtId="175" formatCode="&quot;Mês&quot;\ ##"/>
    <numFmt numFmtId="176" formatCode="#,##0.0000"/>
    <numFmt numFmtId="177" formatCode="_-* #,##0.0000_-;\-* #,##0.0000_-;_-* &quot;-&quot;??_-;_-@_-"/>
    <numFmt numFmtId="178" formatCode="##,##0.00\ &quot;m2&quot;"/>
    <numFmt numFmtId="179" formatCode="&quot;R$&quot;\ #,##0.00"/>
    <numFmt numFmtId="180" formatCode="&quot;R$ &quot;#,##0.00\ &quot;/ m2&quot;"/>
    <numFmt numFmtId="181" formatCode="&quot; R$ &quot;#,##0.00\ &quot;/ m2&quot;"/>
    <numFmt numFmtId="182" formatCode="&quot;MÊS&quot;\ ##"/>
    <numFmt numFmtId="183" formatCode="00.00.00"/>
    <numFmt numFmtId="184" formatCode="#,##0.00\ &quot;m2&quot;"/>
    <numFmt numFmtId="185" formatCode="&quot;R$ &quot;* #,##0.00\ &quot;/&quot;\ &quot;m2&quot;"/>
    <numFmt numFmtId="186" formatCode="0.000"/>
    <numFmt numFmtId="187" formatCode="0.00_)"/>
    <numFmt numFmtId="188" formatCode="_-&quot;R$ &quot;* #,##0.00_-;&quot;-R$ &quot;* #,##0.00_-;_-&quot;R$ &quot;* \-??_-;_-@_-"/>
    <numFmt numFmtId="189" formatCode="&quot; R$ &quot;* #,##0.00\ &quot;/ m2&quot;"/>
    <numFmt numFmtId="190" formatCode="#,##0.000"/>
    <numFmt numFmtId="191" formatCode="_-* #,##0.0000_-;\-* #,##0.0000_-;_-* &quot;-&quot;????_-;_-@_-"/>
    <numFmt numFmtId="192" formatCode="[$-416]dddd\,\ d&quot; de &quot;mmmm&quot; de &quot;yyyy"/>
    <numFmt numFmtId="193" formatCode="#,##0.0"/>
    <numFmt numFmtId="194" formatCode="#,##0.00000"/>
    <numFmt numFmtId="195" formatCode="#,##0.000000"/>
    <numFmt numFmtId="196" formatCode="#,##0.0000000"/>
    <numFmt numFmtId="197" formatCode="0.00000"/>
    <numFmt numFmtId="198" formatCode="0.000000"/>
    <numFmt numFmtId="199" formatCode="0.000%"/>
  </numFmts>
  <fonts count="71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5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/>
      <bottom style="hair"/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medium"/>
      <right>
        <color indexed="63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>
        <color indexed="63"/>
      </left>
      <right style="medium"/>
      <top style="thick">
        <color indexed="8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 applyNumberFormat="0">
      <alignment/>
      <protection/>
    </xf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18" fillId="0" borderId="0" applyFont="0" applyFill="0" applyBorder="0" applyAlignment="0" applyProtection="0"/>
    <xf numFmtId="166" fontId="0" fillId="0" borderId="0">
      <alignment/>
      <protection/>
    </xf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18" fillId="0" borderId="0" applyFont="0" applyFill="0" applyBorder="0" applyAlignment="0" applyProtection="0"/>
    <xf numFmtId="0" fontId="57" fillId="21" borderId="5" applyNumberFormat="0" applyAlignment="0" applyProtection="0"/>
    <xf numFmtId="169" fontId="0" fillId="0" borderId="0">
      <alignment/>
      <protection/>
    </xf>
    <xf numFmtId="41" fontId="0" fillId="0" borderId="0" applyFill="0" applyBorder="0" applyAlignment="0" applyProtection="0"/>
    <xf numFmtId="167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5" fontId="18" fillId="0" borderId="0" applyFont="0" applyFill="0" applyBorder="0" applyAlignment="0" applyProtection="0"/>
    <xf numFmtId="0" fontId="1" fillId="0" borderId="6">
      <alignment horizontal="left" wrapText="1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56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49" fontId="0" fillId="0" borderId="11" xfId="45" applyNumberFormat="1" applyFont="1" applyFill="1" applyBorder="1" applyAlignment="1" applyProtection="1">
      <alignment horizontal="center" vertical="center"/>
      <protection hidden="1"/>
    </xf>
    <xf numFmtId="166" fontId="0" fillId="0" borderId="11" xfId="49" applyFont="1" applyFill="1" applyBorder="1" applyAlignment="1" applyProtection="1">
      <alignment horizontal="right" vertical="center"/>
      <protection hidden="1"/>
    </xf>
    <xf numFmtId="49" fontId="0" fillId="0" borderId="12" xfId="45" applyNumberFormat="1" applyFont="1" applyFill="1" applyBorder="1" applyAlignment="1" applyProtection="1">
      <alignment horizontal="center" vertical="center"/>
      <protection hidden="1"/>
    </xf>
    <xf numFmtId="166" fontId="0" fillId="0" borderId="12" xfId="49" applyFont="1" applyFill="1" applyBorder="1" applyAlignment="1" applyProtection="1">
      <alignment horizontal="right" vertical="center"/>
      <protection hidden="1"/>
    </xf>
    <xf numFmtId="49" fontId="0" fillId="0" borderId="13" xfId="45" applyNumberFormat="1" applyFont="1" applyFill="1" applyBorder="1" applyAlignment="1" applyProtection="1">
      <alignment horizontal="center" vertical="center"/>
      <protection hidden="1"/>
    </xf>
    <xf numFmtId="49" fontId="0" fillId="0" borderId="14" xfId="0" applyNumberFormat="1" applyFont="1" applyFill="1" applyBorder="1" applyAlignment="1" applyProtection="1">
      <alignment horizontal="center" vertical="center"/>
      <protection hidden="1"/>
    </xf>
    <xf numFmtId="49" fontId="0" fillId="0" borderId="14" xfId="45" applyNumberFormat="1" applyFont="1" applyFill="1" applyBorder="1" applyAlignment="1" applyProtection="1">
      <alignment horizontal="center" vertical="center"/>
      <protection hidden="1"/>
    </xf>
    <xf numFmtId="49" fontId="65" fillId="33" borderId="15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0" fillId="0" borderId="0" xfId="45" applyFont="1" applyFill="1" applyBorder="1" applyAlignment="1" applyProtection="1">
      <alignment horizontal="center" vertical="center"/>
      <protection locked="0"/>
    </xf>
    <xf numFmtId="0" fontId="11" fillId="0" borderId="0" xfId="45" applyFont="1" applyFill="1" applyBorder="1" applyAlignment="1" applyProtection="1">
      <alignment vertical="center"/>
      <protection locked="0"/>
    </xf>
    <xf numFmtId="2" fontId="11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45" applyFont="1" applyFill="1" applyBorder="1" applyAlignment="1" applyProtection="1">
      <alignment vertical="center"/>
      <protection locked="0"/>
    </xf>
    <xf numFmtId="166" fontId="0" fillId="0" borderId="16" xfId="49" applyFont="1" applyFill="1" applyBorder="1" applyAlignment="1" applyProtection="1">
      <alignment horizontal="right" vertical="center"/>
      <protection hidden="1"/>
    </xf>
    <xf numFmtId="166" fontId="0" fillId="0" borderId="17" xfId="49" applyFont="1" applyFill="1" applyBorder="1" applyAlignment="1" applyProtection="1">
      <alignment horizontal="right" vertical="center"/>
      <protection hidden="1"/>
    </xf>
    <xf numFmtId="0" fontId="0" fillId="0" borderId="12" xfId="45" applyNumberFormat="1" applyFont="1" applyFill="1" applyBorder="1" applyAlignment="1" applyProtection="1">
      <alignment horizontal="center" vertical="center"/>
      <protection hidden="1"/>
    </xf>
    <xf numFmtId="0" fontId="0" fillId="0" borderId="13" xfId="45" applyNumberFormat="1" applyFont="1" applyFill="1" applyBorder="1" applyAlignment="1" applyProtection="1">
      <alignment horizontal="center" vertical="center"/>
      <protection hidden="1"/>
    </xf>
    <xf numFmtId="49" fontId="0" fillId="0" borderId="14" xfId="0" applyNumberFormat="1" applyFill="1" applyBorder="1" applyAlignment="1" applyProtection="1">
      <alignment horizontal="center" vertical="center"/>
      <protection hidden="1"/>
    </xf>
    <xf numFmtId="0" fontId="0" fillId="34" borderId="16" xfId="45" applyNumberFormat="1" applyFont="1" applyFill="1" applyBorder="1" applyAlignment="1" applyProtection="1">
      <alignment horizontal="center" vertical="center"/>
      <protection hidden="1"/>
    </xf>
    <xf numFmtId="49" fontId="0" fillId="0" borderId="12" xfId="45" applyNumberFormat="1" applyFont="1" applyFill="1" applyBorder="1" applyAlignment="1" applyProtection="1">
      <alignment horizontal="center" vertical="center"/>
      <protection hidden="1"/>
    </xf>
    <xf numFmtId="0" fontId="0" fillId="34" borderId="17" xfId="45" applyNumberFormat="1" applyFont="1" applyFill="1" applyBorder="1" applyAlignment="1" applyProtection="1">
      <alignment horizontal="center" vertical="center"/>
      <protection hidden="1"/>
    </xf>
    <xf numFmtId="49" fontId="0" fillId="0" borderId="18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19" xfId="45" applyFont="1" applyBorder="1" applyAlignment="1" applyProtection="1">
      <alignment vertical="center"/>
      <protection locked="0"/>
    </xf>
    <xf numFmtId="0" fontId="0" fillId="0" borderId="20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Fill="1" applyAlignment="1" applyProtection="1">
      <alignment vertical="center"/>
      <protection locked="0"/>
    </xf>
    <xf numFmtId="0" fontId="8" fillId="0" borderId="0" xfId="45" applyFont="1" applyFill="1" applyAlignment="1" applyProtection="1">
      <alignment vertical="center"/>
      <protection locked="0"/>
    </xf>
    <xf numFmtId="0" fontId="10" fillId="0" borderId="0" xfId="45" applyFont="1" applyFill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166" fontId="0" fillId="0" borderId="0" xfId="49" applyFont="1" applyFill="1" applyBorder="1" applyAlignment="1" applyProtection="1">
      <alignment horizontal="center" vertical="center" wrapText="1"/>
      <protection locked="0"/>
    </xf>
    <xf numFmtId="168" fontId="10" fillId="0" borderId="0" xfId="45" applyNumberFormat="1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vertical="center"/>
      <protection locked="0"/>
    </xf>
    <xf numFmtId="172" fontId="0" fillId="0" borderId="0" xfId="45" applyNumberFormat="1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13" fillId="0" borderId="0" xfId="45" applyFont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vertical="center"/>
      <protection locked="0"/>
    </xf>
    <xf numFmtId="168" fontId="10" fillId="0" borderId="0" xfId="45" applyNumberFormat="1" applyFont="1" applyAlignment="1" applyProtection="1">
      <alignment horizontal="center" vertical="center"/>
      <protection locked="0"/>
    </xf>
    <xf numFmtId="0" fontId="4" fillId="0" borderId="21" xfId="45" applyFont="1" applyBorder="1" applyAlignment="1" applyProtection="1">
      <alignment horizontal="left" vertical="center" wrapText="1"/>
      <protection hidden="1"/>
    </xf>
    <xf numFmtId="0" fontId="4" fillId="0" borderId="22" xfId="45" applyFont="1" applyBorder="1" applyAlignment="1" applyProtection="1">
      <alignment horizontal="left" vertical="center" wrapText="1"/>
      <protection hidden="1"/>
    </xf>
    <xf numFmtId="0" fontId="4" fillId="0" borderId="22" xfId="45" applyFont="1" applyBorder="1" applyAlignment="1" applyProtection="1">
      <alignment vertical="center" wrapText="1"/>
      <protection hidden="1"/>
    </xf>
    <xf numFmtId="0" fontId="4" fillId="0" borderId="23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24" xfId="45" applyNumberFormat="1" applyFont="1" applyBorder="1" applyAlignment="1" applyProtection="1">
      <alignment horizontal="center" vertical="center" wrapText="1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0" fontId="6" fillId="0" borderId="0" xfId="45" applyFont="1" applyFill="1" applyAlignment="1" applyProtection="1">
      <alignment vertical="center"/>
      <protection hidden="1"/>
    </xf>
    <xf numFmtId="0" fontId="9" fillId="0" borderId="0" xfId="45" applyFont="1" applyBorder="1" applyAlignment="1" applyProtection="1">
      <alignment vertical="center" wrapText="1"/>
      <protection hidden="1"/>
    </xf>
    <xf numFmtId="178" fontId="9" fillId="0" borderId="24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9" fillId="0" borderId="24" xfId="45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45" applyFont="1" applyBorder="1" applyAlignment="1" applyProtection="1">
      <alignment horizontal="left" vertical="center"/>
      <protection hidden="1"/>
    </xf>
    <xf numFmtId="179" fontId="9" fillId="0" borderId="19" xfId="49" applyNumberFormat="1" applyFont="1" applyBorder="1" applyAlignment="1" applyProtection="1">
      <alignment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181" fontId="9" fillId="0" borderId="24" xfId="45" applyNumberFormat="1" applyFont="1" applyFill="1" applyBorder="1" applyAlignment="1" applyProtection="1">
      <alignment horizontal="right" vertical="center" wrapText="1"/>
      <protection hidden="1"/>
    </xf>
    <xf numFmtId="0" fontId="3" fillId="0" borderId="25" xfId="45" applyFont="1" applyBorder="1" applyAlignment="1" applyProtection="1">
      <alignment horizontal="center" vertical="center" wrapText="1"/>
      <protection hidden="1"/>
    </xf>
    <xf numFmtId="0" fontId="3" fillId="0" borderId="20" xfId="45" applyFont="1" applyBorder="1" applyAlignment="1" applyProtection="1">
      <alignment vertical="center" wrapText="1"/>
      <protection hidden="1"/>
    </xf>
    <xf numFmtId="0" fontId="3" fillId="0" borderId="26" xfId="45" applyFont="1" applyBorder="1" applyAlignment="1" applyProtection="1">
      <alignment vertical="center" wrapText="1"/>
      <protection hidden="1"/>
    </xf>
    <xf numFmtId="0" fontId="3" fillId="0" borderId="27" xfId="45" applyFont="1" applyBorder="1" applyAlignment="1" applyProtection="1">
      <alignment horizontal="center" vertical="center" wrapText="1"/>
      <protection hidden="1"/>
    </xf>
    <xf numFmtId="0" fontId="65" fillId="33" borderId="28" xfId="45" applyFont="1" applyFill="1" applyBorder="1" applyAlignment="1" applyProtection="1">
      <alignment horizontal="center" vertical="center" wrapText="1"/>
      <protection hidden="1"/>
    </xf>
    <xf numFmtId="0" fontId="65" fillId="33" borderId="22" xfId="45" applyFont="1" applyFill="1" applyBorder="1" applyAlignment="1" applyProtection="1">
      <alignment horizontal="center" vertical="center" wrapText="1"/>
      <protection hidden="1"/>
    </xf>
    <xf numFmtId="166" fontId="65" fillId="33" borderId="28" xfId="49" applyFont="1" applyFill="1" applyBorder="1" applyAlignment="1" applyProtection="1">
      <alignment horizontal="center" vertical="center" wrapText="1"/>
      <protection hidden="1"/>
    </xf>
    <xf numFmtId="168" fontId="67" fillId="33" borderId="28" xfId="45" applyNumberFormat="1" applyFont="1" applyFill="1" applyBorder="1" applyAlignment="1" applyProtection="1">
      <alignment horizontal="center" vertical="center" wrapText="1"/>
      <protection hidden="1"/>
    </xf>
    <xf numFmtId="170" fontId="9" fillId="35" borderId="29" xfId="45" applyNumberFormat="1" applyFont="1" applyFill="1" applyBorder="1" applyAlignment="1" applyProtection="1">
      <alignment horizontal="center" vertical="center" wrapText="1"/>
      <protection hidden="1"/>
    </xf>
    <xf numFmtId="0" fontId="9" fillId="35" borderId="30" xfId="45" applyFont="1" applyFill="1" applyBorder="1" applyAlignment="1" applyProtection="1">
      <alignment horizontal="center" vertical="center" wrapText="1"/>
      <protection hidden="1"/>
    </xf>
    <xf numFmtId="166" fontId="10" fillId="35" borderId="30" xfId="49" applyFont="1" applyFill="1" applyBorder="1" applyAlignment="1" applyProtection="1">
      <alignment horizontal="center" vertical="center" wrapText="1"/>
      <protection hidden="1"/>
    </xf>
    <xf numFmtId="168" fontId="9" fillId="35" borderId="31" xfId="45" applyNumberFormat="1" applyFont="1" applyFill="1" applyBorder="1" applyAlignment="1" applyProtection="1">
      <alignment horizontal="center" vertical="center" wrapText="1"/>
      <protection hidden="1"/>
    </xf>
    <xf numFmtId="170" fontId="9" fillId="36" borderId="32" xfId="45" applyNumberFormat="1" applyFont="1" applyFill="1" applyBorder="1" applyAlignment="1" applyProtection="1">
      <alignment horizontal="center" vertical="center" wrapText="1"/>
      <protection hidden="1"/>
    </xf>
    <xf numFmtId="0" fontId="9" fillId="36" borderId="33" xfId="45" applyFont="1" applyFill="1" applyBorder="1" applyAlignment="1" applyProtection="1">
      <alignment horizontal="center" vertical="center" wrapText="1"/>
      <protection hidden="1"/>
    </xf>
    <xf numFmtId="166" fontId="10" fillId="36" borderId="12" xfId="49" applyFont="1" applyFill="1" applyBorder="1" applyAlignment="1" applyProtection="1">
      <alignment horizontal="center" vertical="center" wrapText="1"/>
      <protection hidden="1"/>
    </xf>
    <xf numFmtId="166" fontId="10" fillId="36" borderId="34" xfId="49" applyFont="1" applyFill="1" applyBorder="1" applyAlignment="1" applyProtection="1">
      <alignment horizontal="center" vertical="center" wrapText="1"/>
      <protection hidden="1"/>
    </xf>
    <xf numFmtId="10" fontId="9" fillId="36" borderId="35" xfId="76" applyNumberFormat="1" applyFont="1" applyFill="1" applyBorder="1" applyAlignment="1" applyProtection="1">
      <alignment horizontal="center" vertical="center" wrapText="1"/>
      <protection hidden="1"/>
    </xf>
    <xf numFmtId="170" fontId="9" fillId="35" borderId="36" xfId="45" applyNumberFormat="1" applyFont="1" applyFill="1" applyBorder="1" applyAlignment="1" applyProtection="1">
      <alignment horizontal="center" vertical="center" wrapText="1"/>
      <protection hidden="1"/>
    </xf>
    <xf numFmtId="0" fontId="9" fillId="35" borderId="37" xfId="45" applyFont="1" applyFill="1" applyBorder="1" applyAlignment="1" applyProtection="1">
      <alignment horizontal="center" vertical="center" wrapText="1"/>
      <protection hidden="1"/>
    </xf>
    <xf numFmtId="166" fontId="10" fillId="35" borderId="37" xfId="49" applyFont="1" applyFill="1" applyBorder="1" applyAlignment="1" applyProtection="1">
      <alignment horizontal="center" vertical="center" wrapText="1"/>
      <protection hidden="1"/>
    </xf>
    <xf numFmtId="166" fontId="10" fillId="35" borderId="38" xfId="49" applyFont="1" applyFill="1" applyBorder="1" applyAlignment="1" applyProtection="1">
      <alignment horizontal="center" vertical="center" wrapText="1"/>
      <protection hidden="1"/>
    </xf>
    <xf numFmtId="0" fontId="65" fillId="33" borderId="39" xfId="45" applyFont="1" applyFill="1" applyBorder="1" applyAlignment="1" applyProtection="1">
      <alignment horizontal="center" vertical="center" wrapText="1"/>
      <protection hidden="1"/>
    </xf>
    <xf numFmtId="166" fontId="68" fillId="33" borderId="39" xfId="49" applyFont="1" applyFill="1" applyBorder="1" applyAlignment="1" applyProtection="1">
      <alignment horizontal="center" vertical="center" wrapText="1"/>
      <protection hidden="1"/>
    </xf>
    <xf numFmtId="9" fontId="67" fillId="33" borderId="39" xfId="7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5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40" xfId="57" applyNumberFormat="1" applyFill="1" applyBorder="1" applyAlignment="1" applyProtection="1">
      <alignment horizontal="center" vertical="center"/>
      <protection locked="0"/>
    </xf>
    <xf numFmtId="10" fontId="0" fillId="0" borderId="0" xfId="45" applyNumberFormat="1" applyProtection="1">
      <alignment/>
      <protection locked="0"/>
    </xf>
    <xf numFmtId="10" fontId="0" fillId="0" borderId="16" xfId="57" applyNumberFormat="1" applyFill="1" applyBorder="1" applyAlignment="1" applyProtection="1">
      <alignment horizontal="center" vertical="center"/>
      <protection locked="0"/>
    </xf>
    <xf numFmtId="10" fontId="0" fillId="0" borderId="41" xfId="57" applyNumberFormat="1" applyFill="1" applyBorder="1" applyAlignment="1" applyProtection="1">
      <alignment horizontal="center" vertical="center"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3" fillId="0" borderId="0" xfId="45" applyFont="1" applyAlignment="1" applyProtection="1">
      <alignment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13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 horizontal="center"/>
      <protection locked="0"/>
    </xf>
    <xf numFmtId="0" fontId="3" fillId="0" borderId="42" xfId="45" applyFont="1" applyBorder="1" applyAlignment="1" applyProtection="1">
      <alignment vertical="center" wrapText="1"/>
      <protection hidden="1"/>
    </xf>
    <xf numFmtId="0" fontId="3" fillId="0" borderId="43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/>
      <protection hidden="1"/>
    </xf>
    <xf numFmtId="0" fontId="4" fillId="0" borderId="44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6" fillId="0" borderId="0" xfId="45" applyFont="1" applyBorder="1" applyAlignment="1" applyProtection="1">
      <alignment vertical="center"/>
      <protection hidden="1"/>
    </xf>
    <xf numFmtId="0" fontId="4" fillId="0" borderId="44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3" fillId="0" borderId="45" xfId="45" applyFont="1" applyBorder="1" applyAlignment="1" applyProtection="1">
      <alignment vertical="center"/>
      <protection hidden="1"/>
    </xf>
    <xf numFmtId="0" fontId="3" fillId="0" borderId="20" xfId="45" applyFont="1" applyBorder="1" applyAlignment="1" applyProtection="1">
      <alignment vertical="center"/>
      <protection hidden="1"/>
    </xf>
    <xf numFmtId="0" fontId="3" fillId="0" borderId="44" xfId="45" applyFont="1" applyBorder="1" applyAlignment="1" applyProtection="1">
      <alignment vertical="center" wrapText="1"/>
      <protection hidden="1"/>
    </xf>
    <xf numFmtId="0" fontId="3" fillId="0" borderId="0" xfId="45" applyFont="1" applyBorder="1" applyAlignment="1" applyProtection="1">
      <alignment vertical="center" wrapText="1"/>
      <protection hidden="1"/>
    </xf>
    <xf numFmtId="0" fontId="65" fillId="33" borderId="46" xfId="57" applyFont="1" applyFill="1" applyBorder="1" applyAlignment="1" applyProtection="1">
      <alignment horizontal="center" vertical="center"/>
      <protection hidden="1"/>
    </xf>
    <xf numFmtId="0" fontId="69" fillId="33" borderId="47" xfId="57" applyFont="1" applyFill="1" applyBorder="1" applyAlignment="1" applyProtection="1">
      <alignment horizontal="center" vertical="center"/>
      <protection hidden="1"/>
    </xf>
    <xf numFmtId="0" fontId="65" fillId="33" borderId="48" xfId="57" applyFont="1" applyFill="1" applyBorder="1" applyAlignment="1" applyProtection="1">
      <alignment horizontal="center" vertical="center"/>
      <protection hidden="1"/>
    </xf>
    <xf numFmtId="182" fontId="65" fillId="33" borderId="28" xfId="57" applyNumberFormat="1" applyFont="1" applyFill="1" applyBorder="1" applyAlignment="1" applyProtection="1">
      <alignment horizontal="center" vertical="center"/>
      <protection hidden="1"/>
    </xf>
    <xf numFmtId="0" fontId="8" fillId="0" borderId="0" xfId="45" applyFont="1" applyAlignment="1" applyProtection="1">
      <alignment vertical="center"/>
      <protection hidden="1"/>
    </xf>
    <xf numFmtId="0" fontId="65" fillId="33" borderId="49" xfId="57" applyFont="1" applyFill="1" applyBorder="1" applyAlignment="1" applyProtection="1">
      <alignment horizontal="center" vertical="center"/>
      <protection hidden="1"/>
    </xf>
    <xf numFmtId="182" fontId="65" fillId="33" borderId="50" xfId="57" applyNumberFormat="1" applyFont="1" applyFill="1" applyBorder="1" applyAlignment="1" applyProtection="1">
      <alignment horizontal="center" vertical="center"/>
      <protection hidden="1"/>
    </xf>
    <xf numFmtId="0" fontId="16" fillId="0" borderId="44" xfId="57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0" fillId="0" borderId="0" xfId="45" applyProtection="1">
      <alignment/>
      <protection hidden="1"/>
    </xf>
    <xf numFmtId="170" fontId="9" fillId="0" borderId="51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51" xfId="45" applyFont="1" applyFill="1" applyBorder="1" applyAlignment="1" applyProtection="1">
      <alignment horizontal="center" vertical="center" wrapText="1"/>
      <protection hidden="1"/>
    </xf>
    <xf numFmtId="10" fontId="4" fillId="0" borderId="51" xfId="57" applyNumberFormat="1" applyFont="1" applyBorder="1" applyAlignment="1" applyProtection="1">
      <alignment horizontal="center" vertical="center"/>
      <protection hidden="1"/>
    </xf>
    <xf numFmtId="173" fontId="4" fillId="0" borderId="52" xfId="57" applyNumberFormat="1" applyFont="1" applyBorder="1" applyAlignment="1" applyProtection="1">
      <alignment horizontal="center" vertical="center"/>
      <protection hidden="1"/>
    </xf>
    <xf numFmtId="10" fontId="0" fillId="0" borderId="0" xfId="45" applyNumberFormat="1" applyProtection="1">
      <alignment/>
      <protection hidden="1"/>
    </xf>
    <xf numFmtId="170" fontId="9" fillId="0" borderId="53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53" xfId="45" applyFont="1" applyFill="1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179" fontId="10" fillId="34" borderId="56" xfId="53" applyNumberFormat="1" applyFont="1" applyFill="1" applyBorder="1" applyAlignment="1" applyProtection="1">
      <alignment horizontal="center" vertical="center"/>
      <protection hidden="1"/>
    </xf>
    <xf numFmtId="170" fontId="9" fillId="0" borderId="57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57" xfId="45" applyFont="1" applyFill="1" applyBorder="1" applyAlignment="1" applyProtection="1">
      <alignment horizontal="center" vertical="center" wrapText="1"/>
      <protection hidden="1"/>
    </xf>
    <xf numFmtId="10" fontId="4" fillId="0" borderId="58" xfId="57" applyNumberFormat="1" applyFont="1" applyBorder="1" applyAlignment="1" applyProtection="1">
      <alignment horizontal="center" vertical="center"/>
      <protection hidden="1"/>
    </xf>
    <xf numFmtId="173" fontId="4" fillId="0" borderId="59" xfId="57" applyNumberFormat="1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173" fontId="4" fillId="0" borderId="61" xfId="57" applyNumberFormat="1" applyFont="1" applyBorder="1" applyAlignment="1" applyProtection="1">
      <alignment horizontal="center" vertical="center"/>
      <protection hidden="1"/>
    </xf>
    <xf numFmtId="10" fontId="4" fillId="0" borderId="62" xfId="57" applyNumberFormat="1" applyFont="1" applyBorder="1" applyAlignment="1" applyProtection="1">
      <alignment horizontal="center" vertical="center"/>
      <protection hidden="1"/>
    </xf>
    <xf numFmtId="10" fontId="4" fillId="0" borderId="60" xfId="57" applyNumberFormat="1" applyFont="1" applyBorder="1" applyAlignment="1" applyProtection="1">
      <alignment horizontal="center" vertical="center"/>
      <protection hidden="1"/>
    </xf>
    <xf numFmtId="10" fontId="4" fillId="0" borderId="63" xfId="57" applyNumberFormat="1" applyFont="1" applyBorder="1" applyAlignment="1" applyProtection="1">
      <alignment horizontal="center" vertical="center"/>
      <protection hidden="1"/>
    </xf>
    <xf numFmtId="173" fontId="4" fillId="0" borderId="44" xfId="57" applyNumberFormat="1" applyFont="1" applyBorder="1" applyAlignment="1" applyProtection="1">
      <alignment horizontal="center" vertical="center"/>
      <protection hidden="1"/>
    </xf>
    <xf numFmtId="170" fontId="9" fillId="0" borderId="64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64" xfId="45" applyFont="1" applyFill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49" fontId="3" fillId="0" borderId="45" xfId="57" applyNumberFormat="1" applyFont="1" applyBorder="1" applyAlignment="1" applyProtection="1">
      <alignment horizontal="center"/>
      <protection hidden="1"/>
    </xf>
    <xf numFmtId="0" fontId="9" fillId="0" borderId="20" xfId="57" applyFont="1" applyBorder="1" applyAlignment="1" applyProtection="1">
      <alignment horizontal="center"/>
      <protection hidden="1"/>
    </xf>
    <xf numFmtId="10" fontId="4" fillId="0" borderId="20" xfId="57" applyNumberFormat="1" applyFont="1" applyBorder="1" applyAlignment="1" applyProtection="1">
      <alignment horizontal="center"/>
      <protection hidden="1"/>
    </xf>
    <xf numFmtId="166" fontId="5" fillId="0" borderId="66" xfId="51" applyFont="1" applyFill="1" applyBorder="1" applyAlignment="1" applyProtection="1">
      <alignment horizontal="center" vertical="center"/>
      <protection hidden="1"/>
    </xf>
    <xf numFmtId="166" fontId="5" fillId="0" borderId="67" xfId="51" applyFont="1" applyFill="1" applyBorder="1" applyAlignment="1" applyProtection="1">
      <alignment horizontal="center" vertical="center"/>
      <protection hidden="1"/>
    </xf>
    <xf numFmtId="9" fontId="5" fillId="0" borderId="25" xfId="57" applyNumberFormat="1" applyFont="1" applyBorder="1" applyAlignment="1" applyProtection="1">
      <alignment horizontal="center" vertical="center"/>
      <protection hidden="1"/>
    </xf>
    <xf numFmtId="166" fontId="5" fillId="0" borderId="68" xfId="49" applyFont="1" applyFill="1" applyBorder="1" applyAlignment="1" applyProtection="1">
      <alignment horizontal="center" vertical="center"/>
      <protection hidden="1"/>
    </xf>
    <xf numFmtId="166" fontId="17" fillId="0" borderId="26" xfId="49" applyFont="1" applyFill="1" applyBorder="1" applyAlignment="1" applyProtection="1">
      <alignment horizontal="center" vertical="center"/>
      <protection hidden="1"/>
    </xf>
    <xf numFmtId="0" fontId="65" fillId="33" borderId="66" xfId="57" applyFont="1" applyFill="1" applyBorder="1" applyAlignment="1" applyProtection="1">
      <alignment horizontal="center" vertical="center"/>
      <protection hidden="1"/>
    </xf>
    <xf numFmtId="0" fontId="65" fillId="33" borderId="67" xfId="57" applyFont="1" applyFill="1" applyBorder="1" applyAlignment="1" applyProtection="1">
      <alignment horizontal="center" vertical="center"/>
      <protection hidden="1"/>
    </xf>
    <xf numFmtId="9" fontId="65" fillId="33" borderId="69" xfId="57" applyNumberFormat="1" applyFont="1" applyFill="1" applyBorder="1" applyAlignment="1" applyProtection="1">
      <alignment horizontal="center" vertical="center"/>
      <protection hidden="1"/>
    </xf>
    <xf numFmtId="166" fontId="65" fillId="33" borderId="68" xfId="49" applyFont="1" applyFill="1" applyBorder="1" applyAlignment="1" applyProtection="1">
      <alignment horizontal="center" vertical="center"/>
      <protection hidden="1"/>
    </xf>
    <xf numFmtId="166" fontId="70" fillId="33" borderId="68" xfId="49" applyFont="1" applyFill="1" applyBorder="1" applyAlignment="1" applyProtection="1">
      <alignment horizontal="center" vertical="center"/>
      <protection hidden="1"/>
    </xf>
    <xf numFmtId="0" fontId="65" fillId="33" borderId="70" xfId="57" applyFont="1" applyFill="1" applyBorder="1" applyAlignment="1" applyProtection="1">
      <alignment horizontal="center" vertical="center"/>
      <protection hidden="1"/>
    </xf>
    <xf numFmtId="0" fontId="65" fillId="33" borderId="71" xfId="57" applyFont="1" applyFill="1" applyBorder="1" applyAlignment="1" applyProtection="1">
      <alignment horizontal="center" vertical="center"/>
      <protection hidden="1"/>
    </xf>
    <xf numFmtId="9" fontId="65" fillId="33" borderId="72" xfId="57" applyNumberFormat="1" applyFont="1" applyFill="1" applyBorder="1" applyAlignment="1" applyProtection="1">
      <alignment horizontal="center" vertical="center"/>
      <protection hidden="1"/>
    </xf>
    <xf numFmtId="166" fontId="65" fillId="33" borderId="73" xfId="49" applyFont="1" applyFill="1" applyBorder="1" applyAlignment="1" applyProtection="1">
      <alignment horizontal="center" vertical="center"/>
      <protection hidden="1"/>
    </xf>
    <xf numFmtId="166" fontId="70" fillId="33" borderId="73" xfId="49" applyFont="1" applyFill="1" applyBorder="1" applyAlignment="1" applyProtection="1">
      <alignment horizontal="center" vertical="center"/>
      <protection hidden="1"/>
    </xf>
    <xf numFmtId="0" fontId="0" fillId="0" borderId="42" xfId="45" applyFont="1" applyBorder="1" applyAlignment="1" applyProtection="1">
      <alignment horizontal="center" vertical="center"/>
      <protection locked="0"/>
    </xf>
    <xf numFmtId="0" fontId="0" fillId="0" borderId="43" xfId="45" applyFont="1" applyBorder="1" applyAlignment="1" applyProtection="1">
      <alignment vertical="center"/>
      <protection locked="0"/>
    </xf>
    <xf numFmtId="0" fontId="0" fillId="0" borderId="43" xfId="45" applyFont="1" applyFill="1" applyBorder="1" applyAlignment="1" applyProtection="1">
      <alignment horizontal="center" vertical="center"/>
      <protection locked="0"/>
    </xf>
    <xf numFmtId="0" fontId="2" fillId="0" borderId="43" xfId="45" applyFont="1" applyBorder="1" applyAlignment="1" applyProtection="1">
      <alignment horizontal="center" vertical="center"/>
      <protection locked="0"/>
    </xf>
    <xf numFmtId="0" fontId="2" fillId="0" borderId="74" xfId="45" applyFont="1" applyBorder="1" applyAlignment="1" applyProtection="1">
      <alignment horizontal="center" vertical="center"/>
      <protection locked="0"/>
    </xf>
    <xf numFmtId="0" fontId="0" fillId="0" borderId="44" xfId="45" applyFont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3" fillId="0" borderId="0" xfId="45" applyFont="1" applyBorder="1" applyAlignment="1" applyProtection="1">
      <alignment horizontal="center" vertical="center"/>
      <protection locked="0"/>
    </xf>
    <xf numFmtId="0" fontId="3" fillId="0" borderId="19" xfId="45" applyFont="1" applyBorder="1" applyAlignment="1" applyProtection="1">
      <alignment horizontal="center" vertical="center"/>
      <protection locked="0"/>
    </xf>
    <xf numFmtId="0" fontId="5" fillId="0" borderId="0" xfId="45" applyFont="1" applyBorder="1" applyAlignment="1" applyProtection="1">
      <alignment horizontal="center" vertical="center"/>
      <protection locked="0"/>
    </xf>
    <xf numFmtId="0" fontId="5" fillId="0" borderId="19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5" applyFont="1" applyBorder="1" applyAlignment="1" applyProtection="1">
      <alignment horizontal="center" vertical="center" wrapText="1"/>
      <protection locked="0"/>
    </xf>
    <xf numFmtId="4" fontId="0" fillId="0" borderId="11" xfId="73" applyNumberFormat="1" applyFont="1" applyFill="1" applyBorder="1" applyAlignment="1" applyProtection="1">
      <alignment horizontal="center" vertical="center"/>
      <protection locked="0"/>
    </xf>
    <xf numFmtId="10" fontId="0" fillId="0" borderId="0" xfId="76" applyNumberFormat="1" applyFont="1" applyFill="1" applyBorder="1" applyAlignment="1" applyProtection="1">
      <alignment horizontal="center" vertical="center"/>
      <protection locked="0"/>
    </xf>
    <xf numFmtId="10" fontId="0" fillId="0" borderId="0" xfId="76" applyNumberFormat="1" applyFont="1" applyFill="1" applyBorder="1" applyAlignment="1" applyProtection="1">
      <alignment vertical="center"/>
      <protection locked="0"/>
    </xf>
    <xf numFmtId="10" fontId="0" fillId="0" borderId="0" xfId="76" applyNumberFormat="1" applyFont="1" applyFill="1" applyBorder="1" applyAlignment="1" applyProtection="1">
      <alignment vertical="center" wrapText="1"/>
      <protection locked="0"/>
    </xf>
    <xf numFmtId="10" fontId="0" fillId="0" borderId="0" xfId="76" applyNumberFormat="1" applyFont="1" applyFill="1" applyBorder="1" applyAlignment="1" applyProtection="1">
      <alignment horizontal="center" vertical="center" wrapText="1"/>
      <protection locked="0"/>
    </xf>
    <xf numFmtId="4" fontId="0" fillId="0" borderId="18" xfId="73" applyNumberFormat="1" applyFont="1" applyFill="1" applyBorder="1" applyAlignment="1" applyProtection="1">
      <alignment horizontal="center" vertical="center"/>
      <protection locked="0"/>
    </xf>
    <xf numFmtId="176" fontId="65" fillId="37" borderId="75" xfId="45" applyNumberFormat="1" applyFont="1" applyFill="1" applyBorder="1" applyAlignment="1" applyProtection="1">
      <alignment horizontal="center" vertical="center"/>
      <protection locked="0"/>
    </xf>
    <xf numFmtId="0" fontId="13" fillId="0" borderId="0" xfId="45" applyFont="1" applyAlignment="1" applyProtection="1">
      <alignment horizontal="right" vertical="center"/>
      <protection locked="0"/>
    </xf>
    <xf numFmtId="0" fontId="9" fillId="0" borderId="0" xfId="45" applyFont="1" applyBorder="1" applyAlignment="1" applyProtection="1">
      <alignment horizontal="center" vertical="center" wrapText="1"/>
      <protection locked="0"/>
    </xf>
    <xf numFmtId="0" fontId="14" fillId="0" borderId="0" xfId="45" applyFont="1" applyBorder="1" applyAlignment="1" applyProtection="1">
      <alignment vertical="center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0" fontId="6" fillId="0" borderId="0" xfId="45" applyFont="1" applyBorder="1" applyAlignment="1" applyProtection="1">
      <alignment horizontal="left" vertical="center" wrapText="1"/>
      <protection locked="0"/>
    </xf>
    <xf numFmtId="4" fontId="13" fillId="0" borderId="0" xfId="45" applyNumberFormat="1" applyFont="1" applyFill="1" applyAlignment="1" applyProtection="1">
      <alignment horizontal="center" vertical="center"/>
      <protection locked="0"/>
    </xf>
    <xf numFmtId="0" fontId="15" fillId="0" borderId="0" xfId="45" applyFont="1" applyBorder="1" applyAlignment="1" applyProtection="1">
      <alignment horizontal="center" vertical="center" wrapText="1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68" fontId="0" fillId="0" borderId="0" xfId="45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168" fontId="4" fillId="0" borderId="19" xfId="45" applyNumberFormat="1" applyFont="1" applyBorder="1" applyAlignment="1" applyProtection="1">
      <alignment horizontal="center" vertical="center" wrapText="1"/>
      <protection hidden="1"/>
    </xf>
    <xf numFmtId="0" fontId="4" fillId="0" borderId="44" xfId="45" applyFont="1" applyBorder="1" applyAlignment="1" applyProtection="1">
      <alignment horizontal="left" vertical="center"/>
      <protection hidden="1"/>
    </xf>
    <xf numFmtId="0" fontId="4" fillId="0" borderId="19" xfId="45" applyFont="1" applyBorder="1" applyAlignment="1" applyProtection="1">
      <alignment horizontal="center" vertical="center" wrapText="1"/>
      <protection hidden="1"/>
    </xf>
    <xf numFmtId="0" fontId="7" fillId="0" borderId="0" xfId="45" applyFont="1" applyBorder="1" applyAlignment="1" applyProtection="1">
      <alignment vertical="center" wrapText="1"/>
      <protection hidden="1"/>
    </xf>
    <xf numFmtId="178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66" fontId="4" fillId="0" borderId="19" xfId="45" applyNumberFormat="1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179" fontId="4" fillId="0" borderId="0" xfId="45" applyNumberFormat="1" applyFont="1" applyBorder="1" applyAlignment="1" applyProtection="1">
      <alignment horizontal="center" vertical="center" wrapText="1"/>
      <protection hidden="1"/>
    </xf>
    <xf numFmtId="166" fontId="4" fillId="0" borderId="19" xfId="49" applyFont="1" applyFill="1" applyBorder="1" applyAlignment="1" applyProtection="1">
      <alignment horizontal="center" vertical="center" wrapText="1"/>
      <protection hidden="1"/>
    </xf>
    <xf numFmtId="0" fontId="4" fillId="0" borderId="44" xfId="45" applyFont="1" applyBorder="1" applyAlignment="1" applyProtection="1">
      <alignment horizontal="left" vertical="center" wrapText="1"/>
      <protection hidden="1"/>
    </xf>
    <xf numFmtId="0" fontId="7" fillId="0" borderId="0" xfId="45" applyFont="1" applyBorder="1" applyAlignment="1" applyProtection="1">
      <alignment horizontal="center" vertical="center" wrapText="1"/>
      <protection hidden="1"/>
    </xf>
    <xf numFmtId="166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19" xfId="45" applyNumberFormat="1" applyFont="1" applyBorder="1" applyAlignment="1" applyProtection="1">
      <alignment horizontal="center" vertical="center" wrapText="1"/>
      <protection hidden="1"/>
    </xf>
    <xf numFmtId="0" fontId="4" fillId="0" borderId="65" xfId="45" applyFont="1" applyBorder="1" applyAlignment="1" applyProtection="1">
      <alignment vertical="center"/>
      <protection hidden="1"/>
    </xf>
    <xf numFmtId="0" fontId="6" fillId="0" borderId="76" xfId="45" applyFont="1" applyFill="1" applyBorder="1" applyAlignment="1" applyProtection="1">
      <alignment vertical="center"/>
      <protection hidden="1"/>
    </xf>
    <xf numFmtId="0" fontId="9" fillId="0" borderId="76" xfId="45" applyFont="1" applyFill="1" applyBorder="1" applyAlignment="1" applyProtection="1">
      <alignment vertical="center"/>
      <protection hidden="1"/>
    </xf>
    <xf numFmtId="0" fontId="7" fillId="0" borderId="76" xfId="45" applyFont="1" applyBorder="1" applyAlignment="1" applyProtection="1">
      <alignment vertical="center" wrapText="1"/>
      <protection hidden="1"/>
    </xf>
    <xf numFmtId="180" fontId="4" fillId="0" borderId="76" xfId="49" applyNumberFormat="1" applyFont="1" applyFill="1" applyBorder="1" applyAlignment="1" applyProtection="1">
      <alignment horizontal="center" vertical="center" wrapText="1"/>
      <protection hidden="1"/>
    </xf>
    <xf numFmtId="0" fontId="6" fillId="0" borderId="77" xfId="45" applyFont="1" applyFill="1" applyBorder="1" applyAlignment="1" applyProtection="1">
      <alignment vertical="center"/>
      <protection hidden="1"/>
    </xf>
    <xf numFmtId="0" fontId="0" fillId="0" borderId="44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45" applyFont="1" applyBorder="1" applyAlignment="1" applyProtection="1">
      <alignment horizontal="center" vertical="center" wrapText="1"/>
      <protection hidden="1"/>
    </xf>
    <xf numFmtId="0" fontId="65" fillId="33" borderId="28" xfId="45" applyFont="1" applyFill="1" applyBorder="1" applyAlignment="1" applyProtection="1">
      <alignment horizontal="left" vertical="center" wrapText="1"/>
      <protection hidden="1"/>
    </xf>
    <xf numFmtId="0" fontId="65" fillId="33" borderId="21" xfId="45" applyFont="1" applyFill="1" applyBorder="1" applyAlignment="1" applyProtection="1">
      <alignment horizontal="center" vertical="center" wrapText="1"/>
      <protection hidden="1"/>
    </xf>
    <xf numFmtId="4" fontId="65" fillId="37" borderId="28" xfId="45" applyNumberFormat="1" applyFont="1" applyFill="1" applyBorder="1" applyAlignment="1" applyProtection="1">
      <alignment horizontal="center" vertical="center" wrapText="1"/>
      <protection hidden="1"/>
    </xf>
    <xf numFmtId="4" fontId="65" fillId="33" borderId="21" xfId="45" applyNumberFormat="1" applyFont="1" applyFill="1" applyBorder="1" applyAlignment="1" applyProtection="1">
      <alignment horizontal="center" vertical="center" wrapText="1"/>
      <protection hidden="1"/>
    </xf>
    <xf numFmtId="166" fontId="65" fillId="33" borderId="21" xfId="49" applyFont="1" applyFill="1" applyBorder="1" applyAlignment="1" applyProtection="1">
      <alignment horizontal="center" vertical="center" wrapText="1"/>
      <protection hidden="1"/>
    </xf>
    <xf numFmtId="168" fontId="65" fillId="33" borderId="78" xfId="45" applyNumberFormat="1" applyFont="1" applyFill="1" applyBorder="1" applyAlignment="1" applyProtection="1">
      <alignment horizontal="center" vertical="center" wrapText="1"/>
      <protection hidden="1"/>
    </xf>
    <xf numFmtId="170" fontId="9" fillId="38" borderId="79" xfId="45" applyNumberFormat="1" applyFont="1" applyFill="1" applyBorder="1" applyAlignment="1" applyProtection="1">
      <alignment horizontal="center" vertical="center" wrapText="1"/>
      <protection hidden="1"/>
    </xf>
    <xf numFmtId="170" fontId="9" fillId="38" borderId="80" xfId="45" applyNumberFormat="1" applyFont="1" applyFill="1" applyBorder="1" applyAlignment="1" applyProtection="1">
      <alignment horizontal="center" vertical="center" wrapText="1"/>
      <protection hidden="1"/>
    </xf>
    <xf numFmtId="170" fontId="9" fillId="39" borderId="81" xfId="45" applyNumberFormat="1" applyFont="1" applyFill="1" applyBorder="1" applyAlignment="1" applyProtection="1">
      <alignment horizontal="center" vertical="center" wrapText="1"/>
      <protection hidden="1"/>
    </xf>
    <xf numFmtId="0" fontId="9" fillId="40" borderId="81" xfId="45" applyFont="1" applyFill="1" applyBorder="1" applyAlignment="1" applyProtection="1">
      <alignment horizontal="left" vertical="center" wrapText="1"/>
      <protection hidden="1"/>
    </xf>
    <xf numFmtId="166" fontId="9" fillId="40" borderId="81" xfId="45" applyNumberFormat="1" applyFont="1" applyFill="1" applyBorder="1" applyAlignment="1" applyProtection="1">
      <alignment horizontal="centerContinuous" vertical="center" wrapText="1"/>
      <protection hidden="1"/>
    </xf>
    <xf numFmtId="166" fontId="9" fillId="40" borderId="81" xfId="49" applyFont="1" applyFill="1" applyBorder="1" applyAlignment="1" applyProtection="1">
      <alignment horizontal="centerContinuous" vertical="center" wrapText="1"/>
      <protection hidden="1"/>
    </xf>
    <xf numFmtId="10" fontId="9" fillId="40" borderId="82" xfId="76" applyNumberFormat="1" applyFont="1" applyFill="1" applyBorder="1" applyAlignment="1" applyProtection="1">
      <alignment horizontal="center" vertical="center" wrapText="1"/>
      <protection hidden="1"/>
    </xf>
    <xf numFmtId="0" fontId="3" fillId="0" borderId="83" xfId="45" applyFont="1" applyFill="1" applyBorder="1" applyAlignment="1" applyProtection="1">
      <alignment horizontal="center" vertical="center"/>
      <protection hidden="1"/>
    </xf>
    <xf numFmtId="0" fontId="3" fillId="0" borderId="84" xfId="45" applyFont="1" applyFill="1" applyBorder="1" applyAlignment="1" applyProtection="1">
      <alignment horizontal="center" vertical="center"/>
      <protection hidden="1"/>
    </xf>
    <xf numFmtId="0" fontId="3" fillId="0" borderId="85" xfId="45" applyFont="1" applyFill="1" applyBorder="1" applyAlignment="1" applyProtection="1">
      <alignment horizontal="center" vertical="center" wrapText="1"/>
      <protection hidden="1"/>
    </xf>
    <xf numFmtId="166" fontId="3" fillId="35" borderId="85" xfId="49" applyFont="1" applyFill="1" applyBorder="1" applyAlignment="1" applyProtection="1">
      <alignment horizontal="left" vertical="center" wrapText="1"/>
      <protection hidden="1"/>
    </xf>
    <xf numFmtId="166" fontId="3" fillId="0" borderId="85" xfId="49" applyFont="1" applyFill="1" applyBorder="1" applyAlignment="1" applyProtection="1">
      <alignment horizontal="centerContinuous" vertical="center"/>
      <protection hidden="1"/>
    </xf>
    <xf numFmtId="10" fontId="3" fillId="0" borderId="86" xfId="76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11" xfId="73" applyNumberFormat="1" applyFont="1" applyFill="1" applyBorder="1" applyAlignment="1" applyProtection="1">
      <alignment horizontal="center" vertical="center"/>
      <protection hidden="1"/>
    </xf>
    <xf numFmtId="10" fontId="0" fillId="0" borderId="87" xfId="76" applyNumberFormat="1" applyFont="1" applyFill="1" applyBorder="1" applyAlignment="1" applyProtection="1">
      <alignment horizontal="center" vertical="center"/>
      <protection hidden="1"/>
    </xf>
    <xf numFmtId="10" fontId="0" fillId="0" borderId="88" xfId="76" applyNumberFormat="1" applyFont="1" applyFill="1" applyBorder="1" applyAlignment="1" applyProtection="1">
      <alignment horizontal="center" vertical="center"/>
      <protection hidden="1"/>
    </xf>
    <xf numFmtId="0" fontId="0" fillId="0" borderId="89" xfId="0" applyNumberForma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left" vertical="center" wrapText="1"/>
      <protection hidden="1"/>
    </xf>
    <xf numFmtId="0" fontId="3" fillId="0" borderId="85" xfId="45" applyFont="1" applyBorder="1" applyAlignment="1" applyProtection="1">
      <alignment horizontal="left" vertical="center" wrapText="1"/>
      <protection hidden="1"/>
    </xf>
    <xf numFmtId="0" fontId="0" fillId="0" borderId="89" xfId="62" applyFont="1" applyBorder="1" applyAlignment="1" applyProtection="1">
      <alignment horizontal="center"/>
      <protection hidden="1"/>
    </xf>
    <xf numFmtId="170" fontId="9" fillId="40" borderId="79" xfId="45" applyNumberFormat="1" applyFont="1" applyFill="1" applyBorder="1" applyAlignment="1" applyProtection="1">
      <alignment horizontal="center" vertical="center" wrapText="1"/>
      <protection hidden="1"/>
    </xf>
    <xf numFmtId="170" fontId="9" fillId="40" borderId="80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90" xfId="45" applyFont="1" applyFill="1" applyBorder="1" applyAlignment="1" applyProtection="1">
      <alignment horizontal="center" vertical="center"/>
      <protection hidden="1"/>
    </xf>
    <xf numFmtId="0" fontId="3" fillId="0" borderId="91" xfId="45" applyFont="1" applyFill="1" applyBorder="1" applyAlignment="1" applyProtection="1">
      <alignment horizontal="center" vertical="center"/>
      <protection hidden="1"/>
    </xf>
    <xf numFmtId="0" fontId="3" fillId="0" borderId="92" xfId="45" applyFont="1" applyFill="1" applyBorder="1" applyAlignment="1" applyProtection="1">
      <alignment horizontal="center" vertical="center" wrapText="1"/>
      <protection hidden="1"/>
    </xf>
    <xf numFmtId="0" fontId="3" fillId="0" borderId="92" xfId="45" applyFont="1" applyBorder="1" applyAlignment="1" applyProtection="1">
      <alignment horizontal="left" vertical="center" wrapText="1"/>
      <protection hidden="1"/>
    </xf>
    <xf numFmtId="166" fontId="3" fillId="0" borderId="92" xfId="49" applyFont="1" applyFill="1" applyBorder="1" applyAlignment="1" applyProtection="1">
      <alignment horizontal="centerContinuous" vertical="center"/>
      <protection hidden="1"/>
    </xf>
    <xf numFmtId="10" fontId="3" fillId="0" borderId="93" xfId="76" applyNumberFormat="1" applyFont="1" applyFill="1" applyBorder="1" applyAlignment="1" applyProtection="1">
      <alignment horizontal="center" vertical="center" wrapText="1"/>
      <protection hidden="1"/>
    </xf>
    <xf numFmtId="0" fontId="0" fillId="0" borderId="89" xfId="62" applyFont="1" applyFill="1" applyBorder="1" applyAlignment="1" applyProtection="1">
      <alignment horizontal="center" vertical="center"/>
      <protection hidden="1"/>
    </xf>
    <xf numFmtId="4" fontId="0" fillId="0" borderId="11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94" xfId="45" applyFont="1" applyFill="1" applyBorder="1" applyAlignment="1" applyProtection="1">
      <alignment horizontal="center" vertical="center"/>
      <protection hidden="1"/>
    </xf>
    <xf numFmtId="0" fontId="3" fillId="0" borderId="95" xfId="45" applyFont="1" applyFill="1" applyBorder="1" applyAlignment="1" applyProtection="1">
      <alignment horizontal="center" vertical="center"/>
      <protection hidden="1"/>
    </xf>
    <xf numFmtId="4" fontId="0" fillId="0" borderId="12" xfId="73" applyNumberFormat="1" applyFont="1" applyFill="1" applyBorder="1" applyAlignment="1" applyProtection="1">
      <alignment horizontal="center" vertical="center"/>
      <protection hidden="1"/>
    </xf>
    <xf numFmtId="0" fontId="0" fillId="0" borderId="12" xfId="45" applyFont="1" applyFill="1" applyBorder="1" applyAlignment="1" applyProtection="1">
      <alignment horizontal="center" vertical="center" wrapText="1"/>
      <protection hidden="1"/>
    </xf>
    <xf numFmtId="0" fontId="3" fillId="0" borderId="94" xfId="45" applyFont="1" applyBorder="1" applyAlignment="1" applyProtection="1">
      <alignment horizontal="center" vertical="center"/>
      <protection hidden="1"/>
    </xf>
    <xf numFmtId="0" fontId="3" fillId="0" borderId="95" xfId="45" applyFont="1" applyBorder="1" applyAlignment="1" applyProtection="1">
      <alignment horizontal="center" vertical="center"/>
      <protection hidden="1"/>
    </xf>
    <xf numFmtId="0" fontId="0" fillId="0" borderId="14" xfId="45" applyFont="1" applyFill="1" applyBorder="1" applyAlignment="1" applyProtection="1">
      <alignment horizontal="center" vertical="center" wrapText="1"/>
      <protection hidden="1"/>
    </xf>
    <xf numFmtId="4" fontId="0" fillId="0" borderId="12" xfId="0" applyNumberFormat="1" applyFont="1" applyFill="1" applyBorder="1" applyAlignment="1" applyProtection="1">
      <alignment horizontal="center" vertical="center"/>
      <protection hidden="1"/>
    </xf>
    <xf numFmtId="166" fontId="0" fillId="0" borderId="12" xfId="49" applyFont="1" applyFill="1" applyBorder="1" applyAlignment="1" applyProtection="1">
      <alignment horizontal="right" vertical="center" wrapText="1"/>
      <protection hidden="1"/>
    </xf>
    <xf numFmtId="0" fontId="0" fillId="0" borderId="16" xfId="45" applyFont="1" applyFill="1" applyBorder="1" applyAlignment="1" applyProtection="1">
      <alignment horizontal="center" vertical="center"/>
      <protection hidden="1"/>
    </xf>
    <xf numFmtId="4" fontId="0" fillId="0" borderId="17" xfId="0" applyNumberFormat="1" applyFont="1" applyFill="1" applyBorder="1" applyAlignment="1" applyProtection="1">
      <alignment horizontal="center" vertical="center"/>
      <protection hidden="1"/>
    </xf>
    <xf numFmtId="166" fontId="0" fillId="0" borderId="13" xfId="49" applyFont="1" applyFill="1" applyBorder="1" applyAlignment="1" applyProtection="1">
      <alignment horizontal="right" vertical="center" wrapText="1"/>
      <protection hidden="1"/>
    </xf>
    <xf numFmtId="10" fontId="0" fillId="0" borderId="96" xfId="76" applyNumberFormat="1" applyFont="1" applyFill="1" applyBorder="1" applyAlignment="1" applyProtection="1">
      <alignment horizontal="center" vertical="center"/>
      <protection hidden="1"/>
    </xf>
    <xf numFmtId="0" fontId="3" fillId="0" borderId="83" xfId="45" applyFont="1" applyBorder="1" applyAlignment="1" applyProtection="1">
      <alignment horizontal="center" vertical="center"/>
      <protection hidden="1"/>
    </xf>
    <xf numFmtId="0" fontId="3" fillId="0" borderId="84" xfId="45" applyFont="1" applyBorder="1" applyAlignment="1" applyProtection="1">
      <alignment horizontal="center" vertical="center"/>
      <protection hidden="1"/>
    </xf>
    <xf numFmtId="49" fontId="0" fillId="0" borderId="97" xfId="0" applyNumberFormat="1" applyFill="1" applyBorder="1" applyAlignment="1" applyProtection="1">
      <alignment horizontal="center" vertical="center"/>
      <protection hidden="1"/>
    </xf>
    <xf numFmtId="4" fontId="0" fillId="0" borderId="17" xfId="73" applyNumberFormat="1" applyFont="1" applyFill="1" applyBorder="1" applyAlignment="1" applyProtection="1">
      <alignment horizontal="center" vertical="center"/>
      <protection hidden="1"/>
    </xf>
    <xf numFmtId="10" fontId="0" fillId="0" borderId="98" xfId="76" applyNumberFormat="1" applyFont="1" applyFill="1" applyBorder="1" applyAlignment="1" applyProtection="1">
      <alignment horizontal="center" vertical="center"/>
      <protection hidden="1"/>
    </xf>
    <xf numFmtId="10" fontId="0" fillId="0" borderId="99" xfId="76" applyNumberFormat="1" applyFont="1" applyFill="1" applyBorder="1" applyAlignment="1" applyProtection="1">
      <alignment horizontal="center" vertical="center"/>
      <protection hidden="1"/>
    </xf>
    <xf numFmtId="0" fontId="3" fillId="0" borderId="100" xfId="45" applyFont="1" applyBorder="1" applyAlignment="1" applyProtection="1">
      <alignment horizontal="center" vertical="center"/>
      <protection hidden="1"/>
    </xf>
    <xf numFmtId="0" fontId="3" fillId="0" borderId="101" xfId="45" applyFont="1" applyBorder="1" applyAlignment="1" applyProtection="1">
      <alignment horizontal="center" vertical="center"/>
      <protection hidden="1"/>
    </xf>
    <xf numFmtId="0" fontId="0" fillId="0" borderId="17" xfId="45" applyFont="1" applyFill="1" applyBorder="1" applyAlignment="1" applyProtection="1">
      <alignment horizontal="center" vertical="center"/>
      <protection hidden="1"/>
    </xf>
    <xf numFmtId="166" fontId="0" fillId="0" borderId="17" xfId="49" applyFont="1" applyFill="1" applyBorder="1" applyAlignment="1" applyProtection="1">
      <alignment horizontal="right" vertical="center" wrapText="1"/>
      <protection hidden="1"/>
    </xf>
    <xf numFmtId="166" fontId="0" fillId="0" borderId="16" xfId="49" applyFont="1" applyFill="1" applyBorder="1" applyAlignment="1" applyProtection="1">
      <alignment horizontal="right" vertical="center" wrapText="1"/>
      <protection hidden="1"/>
    </xf>
    <xf numFmtId="0" fontId="3" fillId="0" borderId="83" xfId="45" applyFont="1" applyBorder="1" applyAlignment="1" applyProtection="1">
      <alignment horizontal="center" vertical="center" wrapText="1"/>
      <protection hidden="1"/>
    </xf>
    <xf numFmtId="0" fontId="3" fillId="0" borderId="84" xfId="45" applyFont="1" applyBorder="1" applyAlignment="1" applyProtection="1">
      <alignment horizontal="center" vertical="center" wrapText="1"/>
      <protection hidden="1"/>
    </xf>
    <xf numFmtId="0" fontId="0" fillId="0" borderId="102" xfId="45" applyFont="1" applyFill="1" applyBorder="1" applyAlignment="1" applyProtection="1">
      <alignment horizontal="center" vertical="center"/>
      <protection hidden="1"/>
    </xf>
    <xf numFmtId="166" fontId="0" fillId="0" borderId="18" xfId="49" applyFont="1" applyFill="1" applyBorder="1" applyAlignment="1" applyProtection="1">
      <alignment horizontal="right" vertical="center" wrapText="1"/>
      <protection hidden="1"/>
    </xf>
    <xf numFmtId="10" fontId="0" fillId="0" borderId="103" xfId="76" applyNumberFormat="1" applyFont="1" applyFill="1" applyBorder="1" applyAlignment="1" applyProtection="1">
      <alignment horizontal="center" vertical="center"/>
      <protection hidden="1"/>
    </xf>
    <xf numFmtId="0" fontId="0" fillId="0" borderId="11" xfId="45" applyFont="1" applyFill="1" applyBorder="1" applyAlignment="1" applyProtection="1">
      <alignment horizontal="center" vertical="center"/>
      <protection hidden="1"/>
    </xf>
    <xf numFmtId="166" fontId="0" fillId="0" borderId="11" xfId="49" applyFont="1" applyFill="1" applyBorder="1" applyAlignment="1" applyProtection="1">
      <alignment horizontal="right" vertical="center" wrapText="1"/>
      <protection hidden="1"/>
    </xf>
    <xf numFmtId="0" fontId="0" fillId="0" borderId="12" xfId="45" applyFont="1" applyFill="1" applyBorder="1" applyAlignment="1" applyProtection="1">
      <alignment horizontal="center" vertical="center"/>
      <protection hidden="1"/>
    </xf>
    <xf numFmtId="0" fontId="3" fillId="0" borderId="100" xfId="45" applyFont="1" applyBorder="1" applyAlignment="1" applyProtection="1">
      <alignment horizontal="center" vertical="center" wrapText="1"/>
      <protection hidden="1"/>
    </xf>
    <xf numFmtId="0" fontId="3" fillId="0" borderId="101" xfId="45" applyFont="1" applyBorder="1" applyAlignment="1" applyProtection="1">
      <alignment horizontal="center" vertical="center" wrapText="1"/>
      <protection hidden="1"/>
    </xf>
    <xf numFmtId="0" fontId="0" fillId="0" borderId="104" xfId="45" applyFont="1" applyFill="1" applyBorder="1" applyAlignment="1" applyProtection="1">
      <alignment horizontal="center" vertical="center"/>
      <protection hidden="1"/>
    </xf>
    <xf numFmtId="166" fontId="0" fillId="0" borderId="104" xfId="49" applyFont="1" applyFill="1" applyBorder="1" applyAlignment="1" applyProtection="1">
      <alignment horizontal="right" vertical="center" wrapText="1"/>
      <protection hidden="1"/>
    </xf>
    <xf numFmtId="0" fontId="0" fillId="0" borderId="18" xfId="0" applyFont="1" applyFill="1" applyBorder="1" applyAlignment="1" applyProtection="1">
      <alignment horizontal="left" vertical="center" wrapText="1"/>
      <protection hidden="1"/>
    </xf>
    <xf numFmtId="0" fontId="3" fillId="0" borderId="105" xfId="45" applyFont="1" applyFill="1" applyBorder="1" applyAlignment="1" applyProtection="1">
      <alignment horizontal="center" vertical="center" wrapText="1"/>
      <protection hidden="1"/>
    </xf>
    <xf numFmtId="0" fontId="3" fillId="0" borderId="106" xfId="45" applyFont="1" applyBorder="1" applyAlignment="1" applyProtection="1">
      <alignment horizontal="left" vertical="center" wrapText="1"/>
      <protection hidden="1"/>
    </xf>
    <xf numFmtId="166" fontId="3" fillId="0" borderId="101" xfId="49" applyFont="1" applyFill="1" applyBorder="1" applyAlignment="1" applyProtection="1">
      <alignment horizontal="centerContinuous" vertical="center"/>
      <protection hidden="1"/>
    </xf>
    <xf numFmtId="4" fontId="0" fillId="0" borderId="16" xfId="0" applyNumberFormat="1" applyFont="1" applyFill="1" applyBorder="1" applyAlignment="1" applyProtection="1">
      <alignment horizontal="center" vertical="center"/>
      <protection hidden="1"/>
    </xf>
    <xf numFmtId="166" fontId="0" fillId="0" borderId="107" xfId="0" applyNumberFormat="1" applyFont="1" applyFill="1" applyBorder="1" applyAlignment="1" applyProtection="1">
      <alignment horizontal="right" vertical="center"/>
      <protection hidden="1"/>
    </xf>
    <xf numFmtId="10" fontId="0" fillId="0" borderId="108" xfId="76" applyNumberFormat="1" applyFont="1" applyFill="1" applyBorder="1" applyAlignment="1" applyProtection="1">
      <alignment horizontal="center" vertical="center"/>
      <protection hidden="1"/>
    </xf>
    <xf numFmtId="49" fontId="0" fillId="0" borderId="109" xfId="0" applyNumberForma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4" fontId="0" fillId="0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106" xfId="45" applyFont="1" applyBorder="1" applyAlignment="1" applyProtection="1">
      <alignment horizontal="center" vertical="center"/>
      <protection hidden="1"/>
    </xf>
    <xf numFmtId="0" fontId="3" fillId="0" borderId="106" xfId="45" applyFont="1" applyFill="1" applyBorder="1" applyAlignment="1" applyProtection="1">
      <alignment horizontal="center" vertical="center" wrapText="1"/>
      <protection hidden="1"/>
    </xf>
    <xf numFmtId="166" fontId="3" fillId="0" borderId="106" xfId="49" applyFont="1" applyFill="1" applyBorder="1" applyAlignment="1" applyProtection="1">
      <alignment horizontal="centerContinuous" vertical="center"/>
      <protection hidden="1"/>
    </xf>
    <xf numFmtId="10" fontId="3" fillId="0" borderId="106" xfId="76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45" applyFont="1" applyFill="1" applyBorder="1" applyAlignment="1" applyProtection="1">
      <alignment horizontal="center" vertical="center"/>
      <protection hidden="1"/>
    </xf>
    <xf numFmtId="3" fontId="3" fillId="0" borderId="110" xfId="45" applyNumberFormat="1" applyFont="1" applyBorder="1" applyAlignment="1" applyProtection="1">
      <alignment horizontal="center" vertical="center" wrapText="1"/>
      <protection hidden="1"/>
    </xf>
    <xf numFmtId="0" fontId="3" fillId="0" borderId="111" xfId="45" applyFont="1" applyBorder="1" applyAlignment="1" applyProtection="1">
      <alignment horizontal="center" vertical="center" wrapText="1"/>
      <protection hidden="1"/>
    </xf>
    <xf numFmtId="0" fontId="3" fillId="0" borderId="112" xfId="45" applyFont="1" applyFill="1" applyBorder="1" applyAlignment="1" applyProtection="1">
      <alignment horizontal="center" vertical="center" wrapText="1"/>
      <protection hidden="1"/>
    </xf>
    <xf numFmtId="0" fontId="3" fillId="0" borderId="112" xfId="45" applyFont="1" applyBorder="1" applyAlignment="1" applyProtection="1">
      <alignment horizontal="left" vertical="center" wrapText="1"/>
      <protection hidden="1"/>
    </xf>
    <xf numFmtId="166" fontId="3" fillId="0" borderId="112" xfId="49" applyFont="1" applyFill="1" applyBorder="1" applyAlignment="1" applyProtection="1">
      <alignment horizontal="centerContinuous" vertical="center"/>
      <protection hidden="1"/>
    </xf>
    <xf numFmtId="10" fontId="3" fillId="0" borderId="113" xfId="76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45" applyFont="1" applyFill="1" applyBorder="1" applyAlignment="1" applyProtection="1">
      <alignment horizontal="center" vertical="center"/>
      <protection hidden="1"/>
    </xf>
    <xf numFmtId="4" fontId="0" fillId="0" borderId="114" xfId="0" applyNumberFormat="1" applyFont="1" applyFill="1" applyBorder="1" applyAlignment="1" applyProtection="1">
      <alignment horizontal="center" vertical="center"/>
      <protection hidden="1"/>
    </xf>
    <xf numFmtId="0" fontId="65" fillId="33" borderId="115" xfId="45" applyFont="1" applyFill="1" applyBorder="1" applyAlignment="1" applyProtection="1">
      <alignment horizontal="center" vertical="center"/>
      <protection hidden="1"/>
    </xf>
    <xf numFmtId="0" fontId="65" fillId="33" borderId="116" xfId="45" applyFont="1" applyFill="1" applyBorder="1" applyAlignment="1" applyProtection="1">
      <alignment horizontal="center" vertical="center"/>
      <protection hidden="1"/>
    </xf>
    <xf numFmtId="0" fontId="65" fillId="33" borderId="117" xfId="45" applyFont="1" applyFill="1" applyBorder="1" applyAlignment="1" applyProtection="1">
      <alignment horizontal="left" vertical="center"/>
      <protection hidden="1"/>
    </xf>
    <xf numFmtId="0" fontId="65" fillId="33" borderId="117" xfId="45" applyFont="1" applyFill="1" applyBorder="1" applyAlignment="1" applyProtection="1">
      <alignment horizontal="center" vertical="center"/>
      <protection hidden="1"/>
    </xf>
    <xf numFmtId="4" fontId="65" fillId="37" borderId="75" xfId="45" applyNumberFormat="1" applyFont="1" applyFill="1" applyBorder="1" applyAlignment="1" applyProtection="1">
      <alignment horizontal="center" vertical="center"/>
      <protection hidden="1"/>
    </xf>
    <xf numFmtId="172" fontId="65" fillId="33" borderId="118" xfId="49" applyNumberFormat="1" applyFont="1" applyFill="1" applyBorder="1" applyAlignment="1" applyProtection="1">
      <alignment horizontal="center" vertical="center"/>
      <protection hidden="1"/>
    </xf>
    <xf numFmtId="9" fontId="66" fillId="33" borderId="119" xfId="45" applyNumberFormat="1" applyFont="1" applyFill="1" applyBorder="1" applyAlignment="1" applyProtection="1">
      <alignment horizontal="center" vertical="center" wrapText="1"/>
      <protection hidden="1"/>
    </xf>
    <xf numFmtId="0" fontId="65" fillId="33" borderId="115" xfId="45" applyFont="1" applyFill="1" applyBorder="1" applyAlignment="1" applyProtection="1">
      <alignment vertical="center"/>
      <protection hidden="1"/>
    </xf>
    <xf numFmtId="0" fontId="65" fillId="33" borderId="116" xfId="45" applyFont="1" applyFill="1" applyBorder="1" applyAlignment="1" applyProtection="1">
      <alignment vertical="center"/>
      <protection hidden="1"/>
    </xf>
    <xf numFmtId="0" fontId="9" fillId="0" borderId="43" xfId="45" applyFont="1" applyBorder="1" applyAlignment="1" applyProtection="1">
      <alignment horizontal="center" vertical="center" wrapText="1"/>
      <protection hidden="1"/>
    </xf>
    <xf numFmtId="0" fontId="13" fillId="0" borderId="0" xfId="45" applyFont="1" applyAlignment="1" applyProtection="1">
      <alignment horizontal="center" vertical="center"/>
      <protection hidden="1"/>
    </xf>
    <xf numFmtId="0" fontId="13" fillId="0" borderId="0" xfId="45" applyFont="1" applyFill="1" applyAlignment="1" applyProtection="1">
      <alignment horizontal="right" vertical="center"/>
      <protection hidden="1"/>
    </xf>
    <xf numFmtId="10" fontId="13" fillId="0" borderId="0" xfId="45" applyNumberFormat="1" applyFont="1" applyAlignment="1" applyProtection="1">
      <alignment horizontal="center" vertical="center"/>
      <protection hidden="1"/>
    </xf>
    <xf numFmtId="0" fontId="9" fillId="0" borderId="0" xfId="45" applyFont="1" applyBorder="1" applyAlignment="1" applyProtection="1">
      <alignment horizontal="center" vertical="center" wrapText="1"/>
      <protection hidden="1"/>
    </xf>
    <xf numFmtId="0" fontId="13" fillId="0" borderId="0" xfId="45" applyFont="1" applyAlignment="1" applyProtection="1">
      <alignment horizontal="right" vertical="center"/>
      <protection hidden="1"/>
    </xf>
  </cellXfs>
  <cellStyles count="8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3" xfId="53"/>
    <cellStyle name="Moeda 3 2" xfId="54"/>
    <cellStyle name="Moeda 3 2 2" xfId="55"/>
    <cellStyle name="Neutra" xfId="56"/>
    <cellStyle name="Normal 2" xfId="57"/>
    <cellStyle name="Normal 2 2" xfId="58"/>
    <cellStyle name="Normal 2 3" xfId="59"/>
    <cellStyle name="Normal 2 4" xfId="60"/>
    <cellStyle name="Normal 3" xfId="61"/>
    <cellStyle name="Normal 4" xfId="62"/>
    <cellStyle name="Normal 4 2" xfId="63"/>
    <cellStyle name="Normal 4 3" xfId="64"/>
    <cellStyle name="Normal 4 3 2" xfId="65"/>
    <cellStyle name="Normal 5" xfId="66"/>
    <cellStyle name="Normal 5 2" xfId="67"/>
    <cellStyle name="Normal 6" xfId="68"/>
    <cellStyle name="Normal 7" xfId="69"/>
    <cellStyle name="Normal 8" xfId="70"/>
    <cellStyle name="Normal 8 2" xfId="71"/>
    <cellStyle name="Normal 9" xfId="72"/>
    <cellStyle name="Normal_Orçamento RETIFICADO DA OBRA JUNHO - CERTO" xfId="73"/>
    <cellStyle name="Nota" xfId="74"/>
    <cellStyle name="planilhas" xfId="75"/>
    <cellStyle name="Percent" xfId="76"/>
    <cellStyle name="Porcentagem 2" xfId="77"/>
    <cellStyle name="Porcentagem 2 2" xfId="78"/>
    <cellStyle name="Porcentagem 2 3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3 2" xfId="85"/>
    <cellStyle name="Separador de milhares 3 3" xfId="86"/>
    <cellStyle name="SNEVERS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Vírgula 2" xfId="96"/>
    <cellStyle name="Vírgula 2 2" xfId="97"/>
    <cellStyle name="Vírgula 2 3" xfId="98"/>
    <cellStyle name="Vírgula 3" xfId="99"/>
  </cellStyles>
  <dxfs count="9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showZeros="0" view="pageBreakPreview" zoomScale="85" zoomScaleNormal="70" zoomScaleSheetLayoutView="85" workbookViewId="0" topLeftCell="A1">
      <selection activeCell="F196" sqref="F196"/>
    </sheetView>
  </sheetViews>
  <sheetFormatPr defaultColWidth="9.140625" defaultRowHeight="16.5" customHeight="1" outlineLevelRow="1"/>
  <cols>
    <col min="1" max="1" width="12.00390625" style="41" customWidth="1"/>
    <col min="2" max="2" width="12.140625" style="41" customWidth="1"/>
    <col min="3" max="3" width="16.8515625" style="183" customWidth="1"/>
    <col min="4" max="4" width="105.421875" style="220" customWidth="1"/>
    <col min="5" max="5" width="16.7109375" style="41" bestFit="1" customWidth="1"/>
    <col min="6" max="6" width="11.7109375" style="221" customWidth="1"/>
    <col min="7" max="7" width="14.00390625" style="208" customWidth="1"/>
    <col min="8" max="8" width="24.140625" style="222" customWidth="1"/>
    <col min="9" max="9" width="13.140625" style="216" bestFit="1" customWidth="1"/>
    <col min="10" max="16384" width="9.140625" style="10" customWidth="1"/>
  </cols>
  <sheetData>
    <row r="1" spans="1:9" ht="30" customHeight="1">
      <c r="A1" s="177"/>
      <c r="B1" s="178"/>
      <c r="C1" s="179"/>
      <c r="D1" s="180"/>
      <c r="E1" s="180"/>
      <c r="F1" s="180"/>
      <c r="G1" s="180"/>
      <c r="H1" s="180"/>
      <c r="I1" s="181"/>
    </row>
    <row r="2" spans="1:9" ht="15.75" customHeight="1">
      <c r="A2" s="182"/>
      <c r="B2" s="26"/>
      <c r="D2" s="184"/>
      <c r="E2" s="184"/>
      <c r="F2" s="184"/>
      <c r="G2" s="184"/>
      <c r="H2" s="184"/>
      <c r="I2" s="185"/>
    </row>
    <row r="3" spans="1:9" ht="18">
      <c r="A3" s="182"/>
      <c r="B3" s="26"/>
      <c r="D3" s="186"/>
      <c r="E3" s="186"/>
      <c r="F3" s="186"/>
      <c r="G3" s="186"/>
      <c r="H3" s="186"/>
      <c r="I3" s="187"/>
    </row>
    <row r="4" spans="1:9" ht="15.75" customHeight="1">
      <c r="A4" s="182"/>
      <c r="B4" s="26"/>
      <c r="D4" s="188"/>
      <c r="E4" s="189"/>
      <c r="F4" s="190"/>
      <c r="G4" s="189"/>
      <c r="H4" s="189"/>
      <c r="I4" s="191"/>
    </row>
    <row r="5" spans="1:9" s="11" customFormat="1" ht="15.75" customHeight="1">
      <c r="A5" s="115" t="s">
        <v>0</v>
      </c>
      <c r="B5" s="223"/>
      <c r="C5" s="224"/>
      <c r="D5" s="119" t="s">
        <v>240</v>
      </c>
      <c r="E5" s="223"/>
      <c r="F5" s="225"/>
      <c r="G5" s="225"/>
      <c r="H5" s="225"/>
      <c r="I5" s="226"/>
    </row>
    <row r="6" spans="1:9" s="11" customFormat="1" ht="6" customHeight="1">
      <c r="A6" s="227"/>
      <c r="B6" s="223"/>
      <c r="C6" s="68"/>
      <c r="D6" s="120" t="s">
        <v>239</v>
      </c>
      <c r="E6" s="223"/>
      <c r="F6" s="225"/>
      <c r="G6" s="225"/>
      <c r="H6" s="225"/>
      <c r="I6" s="228"/>
    </row>
    <row r="7" spans="1:9" s="11" customFormat="1" ht="15.75" customHeight="1">
      <c r="A7" s="118" t="s">
        <v>1</v>
      </c>
      <c r="B7" s="119"/>
      <c r="C7" s="224"/>
      <c r="D7" s="224" t="s">
        <v>241</v>
      </c>
      <c r="E7" s="223"/>
      <c r="F7" s="229" t="s">
        <v>2</v>
      </c>
      <c r="G7" s="229"/>
      <c r="H7" s="230">
        <f>F194</f>
        <v>649.56</v>
      </c>
      <c r="I7" s="231"/>
    </row>
    <row r="8" spans="1:9" s="11" customFormat="1" ht="6" customHeight="1">
      <c r="A8" s="118"/>
      <c r="B8" s="119"/>
      <c r="C8" s="224"/>
      <c r="D8" s="119"/>
      <c r="E8" s="223"/>
      <c r="F8" s="232"/>
      <c r="G8" s="223"/>
      <c r="H8" s="223"/>
      <c r="I8" s="231"/>
    </row>
    <row r="9" spans="1:9" s="11" customFormat="1" ht="15.75" customHeight="1">
      <c r="A9" s="118" t="s">
        <v>3</v>
      </c>
      <c r="B9" s="119"/>
      <c r="C9" s="224"/>
      <c r="D9" s="119" t="s">
        <v>242</v>
      </c>
      <c r="E9" s="223"/>
      <c r="F9" s="229" t="s">
        <v>4</v>
      </c>
      <c r="G9" s="229"/>
      <c r="H9" s="233" t="e">
        <f>G196</f>
        <v>#VALUE!</v>
      </c>
      <c r="I9" s="234"/>
    </row>
    <row r="10" spans="1:9" s="11" customFormat="1" ht="6" customHeight="1">
      <c r="A10" s="235"/>
      <c r="B10" s="223"/>
      <c r="C10" s="68"/>
      <c r="D10" s="120"/>
      <c r="E10" s="223"/>
      <c r="F10" s="236"/>
      <c r="G10" s="236"/>
      <c r="H10" s="237"/>
      <c r="I10" s="238"/>
    </row>
    <row r="11" spans="1:9" s="11" customFormat="1" ht="16.5" customHeight="1" thickBot="1">
      <c r="A11" s="239" t="s">
        <v>81</v>
      </c>
      <c r="B11" s="240"/>
      <c r="C11" s="240"/>
      <c r="D11" s="241" t="s">
        <v>237</v>
      </c>
      <c r="E11" s="240"/>
      <c r="F11" s="242" t="s">
        <v>112</v>
      </c>
      <c r="G11" s="242"/>
      <c r="H11" s="243" t="e">
        <f>H9/H7</f>
        <v>#VALUE!</v>
      </c>
      <c r="I11" s="244"/>
    </row>
    <row r="12" spans="1:9" ht="8.25" customHeight="1" thickBot="1">
      <c r="A12" s="245"/>
      <c r="B12" s="246"/>
      <c r="C12" s="247"/>
      <c r="D12" s="248"/>
      <c r="E12" s="249"/>
      <c r="F12" s="250"/>
      <c r="G12" s="249"/>
      <c r="H12" s="249"/>
      <c r="I12" s="251"/>
    </row>
    <row r="13" spans="1:9" s="12" customFormat="1" ht="18.75" customHeight="1" thickBot="1">
      <c r="A13" s="9" t="s">
        <v>82</v>
      </c>
      <c r="B13" s="9" t="s">
        <v>88</v>
      </c>
      <c r="C13" s="75" t="s">
        <v>7</v>
      </c>
      <c r="D13" s="252" t="s">
        <v>119</v>
      </c>
      <c r="E13" s="253" t="s">
        <v>9</v>
      </c>
      <c r="F13" s="254" t="s">
        <v>10</v>
      </c>
      <c r="G13" s="255" t="s">
        <v>11</v>
      </c>
      <c r="H13" s="256" t="s">
        <v>120</v>
      </c>
      <c r="I13" s="257" t="s">
        <v>12</v>
      </c>
    </row>
    <row r="14" spans="1:9" s="13" customFormat="1" ht="16.5" customHeight="1" thickBot="1">
      <c r="A14" s="258">
        <v>1</v>
      </c>
      <c r="B14" s="259"/>
      <c r="C14" s="260"/>
      <c r="D14" s="261" t="s">
        <v>130</v>
      </c>
      <c r="E14" s="262">
        <f>SUM(E15,E18,E25)</f>
        <v>0</v>
      </c>
      <c r="F14" s="262"/>
      <c r="G14" s="262"/>
      <c r="H14" s="263"/>
      <c r="I14" s="264" t="e">
        <f>E14/$G$195</f>
        <v>#DIV/0!</v>
      </c>
    </row>
    <row r="15" spans="1:9" ht="12.75" customHeight="1" outlineLevel="1">
      <c r="A15" s="265" t="s">
        <v>15</v>
      </c>
      <c r="B15" s="266"/>
      <c r="C15" s="267"/>
      <c r="D15" s="268" t="s">
        <v>138</v>
      </c>
      <c r="E15" s="269">
        <f>SUM(H16:H17)</f>
        <v>0</v>
      </c>
      <c r="F15" s="269"/>
      <c r="G15" s="269"/>
      <c r="H15" s="269"/>
      <c r="I15" s="270" t="e">
        <f>E15/$G$195</f>
        <v>#DIV/0!</v>
      </c>
    </row>
    <row r="16" spans="1:9" ht="13.5" customHeight="1" outlineLevel="1">
      <c r="A16" s="7" t="s">
        <v>16</v>
      </c>
      <c r="B16" s="19">
        <v>93567</v>
      </c>
      <c r="C16" s="271" t="s">
        <v>236</v>
      </c>
      <c r="D16" s="272" t="s">
        <v>342</v>
      </c>
      <c r="E16" s="273" t="s">
        <v>343</v>
      </c>
      <c r="F16" s="274">
        <v>3</v>
      </c>
      <c r="G16" s="192"/>
      <c r="H16" s="3">
        <f>F16*G16</f>
        <v>0</v>
      </c>
      <c r="I16" s="275" t="e">
        <f>H16/$G$195</f>
        <v>#DIV/0!</v>
      </c>
    </row>
    <row r="17" spans="1:9" ht="13.5" customHeight="1" outlineLevel="1">
      <c r="A17" s="7" t="s">
        <v>128</v>
      </c>
      <c r="B17" s="19">
        <v>93572</v>
      </c>
      <c r="C17" s="271" t="s">
        <v>236</v>
      </c>
      <c r="D17" s="272" t="s">
        <v>344</v>
      </c>
      <c r="E17" s="273" t="s">
        <v>343</v>
      </c>
      <c r="F17" s="274">
        <v>3</v>
      </c>
      <c r="G17" s="192"/>
      <c r="H17" s="5">
        <f>F17*G17</f>
        <v>0</v>
      </c>
      <c r="I17" s="276" t="e">
        <f>H17/$G$195</f>
        <v>#DIV/0!</v>
      </c>
    </row>
    <row r="18" spans="1:9" ht="12.75" customHeight="1" outlineLevel="1">
      <c r="A18" s="265" t="s">
        <v>17</v>
      </c>
      <c r="B18" s="266"/>
      <c r="C18" s="267"/>
      <c r="D18" s="268" t="s">
        <v>18</v>
      </c>
      <c r="E18" s="269">
        <f>SUM(H19:H24)</f>
        <v>0</v>
      </c>
      <c r="F18" s="269"/>
      <c r="G18" s="269"/>
      <c r="H18" s="269"/>
      <c r="I18" s="270" t="e">
        <f>E18/$G$195</f>
        <v>#DIV/0!</v>
      </c>
    </row>
    <row r="19" spans="1:9" ht="13.5" customHeight="1" outlineLevel="1">
      <c r="A19" s="21" t="s">
        <v>19</v>
      </c>
      <c r="B19" s="277">
        <v>90781</v>
      </c>
      <c r="C19" s="271" t="s">
        <v>236</v>
      </c>
      <c r="D19" s="272" t="s">
        <v>345</v>
      </c>
      <c r="E19" s="273" t="s">
        <v>346</v>
      </c>
      <c r="F19" s="274">
        <v>10</v>
      </c>
      <c r="G19" s="192"/>
      <c r="H19" s="3">
        <f aca="true" t="shared" si="0" ref="H19:H24">F19*G19</f>
        <v>0</v>
      </c>
      <c r="I19" s="275" t="e">
        <f aca="true" t="shared" si="1" ref="I19:I24">H19/$G$195</f>
        <v>#DIV/0!</v>
      </c>
    </row>
    <row r="20" spans="1:9" ht="20.25" customHeight="1" outlineLevel="1">
      <c r="A20" s="21" t="s">
        <v>131</v>
      </c>
      <c r="B20" s="277">
        <v>95967</v>
      </c>
      <c r="C20" s="271" t="s">
        <v>236</v>
      </c>
      <c r="D20" s="272" t="s">
        <v>347</v>
      </c>
      <c r="E20" s="273" t="s">
        <v>346</v>
      </c>
      <c r="F20" s="274">
        <v>10</v>
      </c>
      <c r="G20" s="192"/>
      <c r="H20" s="5">
        <f t="shared" si="0"/>
        <v>0</v>
      </c>
      <c r="I20" s="276" t="e">
        <f t="shared" si="1"/>
        <v>#DIV/0!</v>
      </c>
    </row>
    <row r="21" spans="1:9" ht="13.5" customHeight="1" outlineLevel="1">
      <c r="A21" s="21" t="s">
        <v>132</v>
      </c>
      <c r="B21" s="19" t="s">
        <v>114</v>
      </c>
      <c r="C21" s="271" t="s">
        <v>164</v>
      </c>
      <c r="D21" s="278" t="s">
        <v>243</v>
      </c>
      <c r="E21" s="273" t="s">
        <v>43</v>
      </c>
      <c r="F21" s="274">
        <v>1</v>
      </c>
      <c r="G21" s="192"/>
      <c r="H21" s="5">
        <f t="shared" si="0"/>
        <v>0</v>
      </c>
      <c r="I21" s="276" t="e">
        <f t="shared" si="1"/>
        <v>#DIV/0!</v>
      </c>
    </row>
    <row r="22" spans="1:9" ht="13.5" customHeight="1" outlineLevel="1">
      <c r="A22" s="21" t="s">
        <v>133</v>
      </c>
      <c r="B22" s="19" t="s">
        <v>114</v>
      </c>
      <c r="C22" s="271" t="s">
        <v>164</v>
      </c>
      <c r="D22" s="272" t="s">
        <v>348</v>
      </c>
      <c r="E22" s="273" t="s">
        <v>43</v>
      </c>
      <c r="F22" s="274">
        <v>1</v>
      </c>
      <c r="G22" s="192"/>
      <c r="H22" s="3">
        <f t="shared" si="0"/>
        <v>0</v>
      </c>
      <c r="I22" s="275" t="e">
        <f t="shared" si="1"/>
        <v>#DIV/0!</v>
      </c>
    </row>
    <row r="23" spans="1:9" ht="12.75" outlineLevel="1">
      <c r="A23" s="21" t="s">
        <v>134</v>
      </c>
      <c r="B23" s="19" t="s">
        <v>115</v>
      </c>
      <c r="C23" s="271" t="s">
        <v>164</v>
      </c>
      <c r="D23" s="272" t="s">
        <v>349</v>
      </c>
      <c r="E23" s="273" t="s">
        <v>43</v>
      </c>
      <c r="F23" s="274">
        <v>1</v>
      </c>
      <c r="G23" s="192"/>
      <c r="H23" s="5">
        <f t="shared" si="0"/>
        <v>0</v>
      </c>
      <c r="I23" s="276" t="e">
        <f t="shared" si="1"/>
        <v>#DIV/0!</v>
      </c>
    </row>
    <row r="24" spans="1:9" ht="12.75" outlineLevel="1">
      <c r="A24" s="21" t="s">
        <v>135</v>
      </c>
      <c r="B24" s="4" t="s">
        <v>116</v>
      </c>
      <c r="C24" s="271" t="s">
        <v>164</v>
      </c>
      <c r="D24" s="272" t="s">
        <v>350</v>
      </c>
      <c r="E24" s="273" t="s">
        <v>43</v>
      </c>
      <c r="F24" s="274">
        <v>1</v>
      </c>
      <c r="G24" s="192"/>
      <c r="H24" s="5">
        <f t="shared" si="0"/>
        <v>0</v>
      </c>
      <c r="I24" s="276" t="e">
        <f t="shared" si="1"/>
        <v>#DIV/0!</v>
      </c>
    </row>
    <row r="25" spans="1:9" ht="13.5" customHeight="1" outlineLevel="1">
      <c r="A25" s="265" t="s">
        <v>136</v>
      </c>
      <c r="B25" s="266"/>
      <c r="C25" s="267"/>
      <c r="D25" s="279" t="s">
        <v>118</v>
      </c>
      <c r="E25" s="269">
        <f>SUM(H26:H29)</f>
        <v>0</v>
      </c>
      <c r="F25" s="269"/>
      <c r="G25" s="269"/>
      <c r="H25" s="269"/>
      <c r="I25" s="270" t="e">
        <f>E25/$G$195</f>
        <v>#DIV/0!</v>
      </c>
    </row>
    <row r="26" spans="1:9" ht="12.75" customHeight="1" outlineLevel="1">
      <c r="A26" s="21" t="s">
        <v>137</v>
      </c>
      <c r="B26" s="280" t="s">
        <v>232</v>
      </c>
      <c r="C26" s="271" t="s">
        <v>235</v>
      </c>
      <c r="D26" s="272" t="s">
        <v>351</v>
      </c>
      <c r="E26" s="273" t="s">
        <v>352</v>
      </c>
      <c r="F26" s="274">
        <v>13.75</v>
      </c>
      <c r="G26" s="192"/>
      <c r="H26" s="3">
        <f>_xlfn.IFERROR(F26*G26," - ")</f>
        <v>0</v>
      </c>
      <c r="I26" s="275" t="e">
        <f>H26/$G$195</f>
        <v>#DIV/0!</v>
      </c>
    </row>
    <row r="27" spans="1:9" ht="12.75" customHeight="1" outlineLevel="1">
      <c r="A27" s="21" t="s">
        <v>139</v>
      </c>
      <c r="B27" s="280" t="s">
        <v>167</v>
      </c>
      <c r="C27" s="271" t="s">
        <v>235</v>
      </c>
      <c r="D27" s="272" t="s">
        <v>353</v>
      </c>
      <c r="E27" s="273" t="s">
        <v>354</v>
      </c>
      <c r="F27" s="274">
        <v>82.98</v>
      </c>
      <c r="G27" s="192"/>
      <c r="H27" s="3">
        <f>_xlfn.IFERROR(F27*G27," - ")</f>
        <v>0</v>
      </c>
      <c r="I27" s="275" t="e">
        <f>H27/$G$195</f>
        <v>#DIV/0!</v>
      </c>
    </row>
    <row r="28" spans="1:9" ht="12.75" customHeight="1" outlineLevel="1">
      <c r="A28" s="21" t="s">
        <v>262</v>
      </c>
      <c r="B28" s="4" t="s">
        <v>91</v>
      </c>
      <c r="C28" s="271" t="s">
        <v>164</v>
      </c>
      <c r="D28" s="272" t="s">
        <v>355</v>
      </c>
      <c r="E28" s="273" t="s">
        <v>356</v>
      </c>
      <c r="F28" s="274">
        <v>3</v>
      </c>
      <c r="G28" s="192"/>
      <c r="H28" s="3">
        <f>_xlfn.IFERROR(F28*G28," - ")</f>
        <v>0</v>
      </c>
      <c r="I28" s="275" t="e">
        <f>H28/$G$195</f>
        <v>#DIV/0!</v>
      </c>
    </row>
    <row r="29" spans="1:9" ht="12.75" customHeight="1" outlineLevel="1" thickBot="1">
      <c r="A29" s="21" t="s">
        <v>145</v>
      </c>
      <c r="B29" s="280" t="s">
        <v>92</v>
      </c>
      <c r="C29" s="271" t="s">
        <v>164</v>
      </c>
      <c r="D29" s="272" t="s">
        <v>357</v>
      </c>
      <c r="E29" s="273" t="s">
        <v>356</v>
      </c>
      <c r="F29" s="274">
        <v>3</v>
      </c>
      <c r="G29" s="192"/>
      <c r="H29" s="3">
        <f>_xlfn.IFERROR(F29*G29," - ")</f>
        <v>0</v>
      </c>
      <c r="I29" s="275" t="e">
        <f>H29/$G$195</f>
        <v>#DIV/0!</v>
      </c>
    </row>
    <row r="30" spans="1:9" s="13" customFormat="1" ht="15.75" customHeight="1" thickBot="1">
      <c r="A30" s="281">
        <v>2</v>
      </c>
      <c r="B30" s="282"/>
      <c r="C30" s="260"/>
      <c r="D30" s="261" t="s">
        <v>124</v>
      </c>
      <c r="E30" s="262">
        <f>SUM(E31)</f>
        <v>0</v>
      </c>
      <c r="F30" s="262"/>
      <c r="G30" s="262"/>
      <c r="H30" s="263"/>
      <c r="I30" s="264" t="e">
        <f>E30/$G$195</f>
        <v>#DIV/0!</v>
      </c>
    </row>
    <row r="31" spans="1:9" s="13" customFormat="1" ht="14.25" customHeight="1" outlineLevel="1">
      <c r="A31" s="283" t="s">
        <v>20</v>
      </c>
      <c r="B31" s="284"/>
      <c r="C31" s="285"/>
      <c r="D31" s="286" t="s">
        <v>124</v>
      </c>
      <c r="E31" s="287">
        <f>SUM(H32:H33)</f>
        <v>0</v>
      </c>
      <c r="F31" s="287"/>
      <c r="G31" s="287"/>
      <c r="H31" s="287"/>
      <c r="I31" s="288" t="e">
        <f>E31/$G$195</f>
        <v>#DIV/0!</v>
      </c>
    </row>
    <row r="32" spans="1:9" s="13" customFormat="1" ht="14.25" customHeight="1" outlineLevel="1">
      <c r="A32" s="8" t="s">
        <v>21</v>
      </c>
      <c r="B32" s="289" t="s">
        <v>93</v>
      </c>
      <c r="C32" s="271" t="s">
        <v>164</v>
      </c>
      <c r="D32" s="272" t="s">
        <v>358</v>
      </c>
      <c r="E32" s="273" t="s">
        <v>352</v>
      </c>
      <c r="F32" s="290">
        <v>307.07</v>
      </c>
      <c r="G32" s="192"/>
      <c r="H32" s="3">
        <f>F32*G32</f>
        <v>0</v>
      </c>
      <c r="I32" s="275" t="e">
        <f>H32/$G$195</f>
        <v>#DIV/0!</v>
      </c>
    </row>
    <row r="33" spans="1:9" s="13" customFormat="1" ht="14.25" customHeight="1" outlineLevel="1" thickBot="1">
      <c r="A33" s="8" t="s">
        <v>22</v>
      </c>
      <c r="B33" s="23" t="s">
        <v>94</v>
      </c>
      <c r="C33" s="271" t="s">
        <v>164</v>
      </c>
      <c r="D33" s="272" t="s">
        <v>359</v>
      </c>
      <c r="E33" s="273" t="s">
        <v>360</v>
      </c>
      <c r="F33" s="290">
        <v>1151.51</v>
      </c>
      <c r="G33" s="192"/>
      <c r="H33" s="5">
        <f>F33*G33</f>
        <v>0</v>
      </c>
      <c r="I33" s="276" t="e">
        <f>H33/$G$195</f>
        <v>#DIV/0!</v>
      </c>
    </row>
    <row r="34" spans="1:9" ht="15.75" customHeight="1" thickBot="1">
      <c r="A34" s="281">
        <v>3</v>
      </c>
      <c r="B34" s="282"/>
      <c r="C34" s="260"/>
      <c r="D34" s="261" t="s">
        <v>244</v>
      </c>
      <c r="E34" s="262">
        <f>SUM(E35)</f>
        <v>0</v>
      </c>
      <c r="F34" s="262"/>
      <c r="G34" s="262"/>
      <c r="H34" s="263"/>
      <c r="I34" s="264" t="e">
        <f>E34/$G$195</f>
        <v>#DIV/0!</v>
      </c>
    </row>
    <row r="35" spans="1:9" ht="12.75" customHeight="1" outlineLevel="1">
      <c r="A35" s="291" t="s">
        <v>23</v>
      </c>
      <c r="B35" s="292"/>
      <c r="C35" s="285"/>
      <c r="D35" s="286" t="s">
        <v>246</v>
      </c>
      <c r="E35" s="287">
        <f>SUM(H36:H46)</f>
        <v>0</v>
      </c>
      <c r="F35" s="287"/>
      <c r="G35" s="287"/>
      <c r="H35" s="287"/>
      <c r="I35" s="288" t="e">
        <f>E35/$G$195</f>
        <v>#DIV/0!</v>
      </c>
    </row>
    <row r="36" spans="1:9" s="13" customFormat="1" ht="14.25" outlineLevel="1">
      <c r="A36" s="8" t="s">
        <v>24</v>
      </c>
      <c r="B36" s="20" t="s">
        <v>168</v>
      </c>
      <c r="C36" s="271" t="s">
        <v>235</v>
      </c>
      <c r="D36" s="272" t="s">
        <v>361</v>
      </c>
      <c r="E36" s="273" t="s">
        <v>362</v>
      </c>
      <c r="F36" s="293">
        <v>29.98</v>
      </c>
      <c r="G36" s="192"/>
      <c r="H36" s="5">
        <f aca="true" t="shared" si="2" ref="H36:H46">F36*G36</f>
        <v>0</v>
      </c>
      <c r="I36" s="276" t="e">
        <f aca="true" t="shared" si="3" ref="I36:I46">H36/$G$195</f>
        <v>#DIV/0!</v>
      </c>
    </row>
    <row r="37" spans="1:9" s="13" customFormat="1" ht="14.25" outlineLevel="1">
      <c r="A37" s="8" t="s">
        <v>25</v>
      </c>
      <c r="B37" s="20" t="s">
        <v>169</v>
      </c>
      <c r="C37" s="271" t="s">
        <v>235</v>
      </c>
      <c r="D37" s="272" t="s">
        <v>363</v>
      </c>
      <c r="E37" s="273" t="s">
        <v>352</v>
      </c>
      <c r="F37" s="293">
        <v>115.35</v>
      </c>
      <c r="G37" s="192"/>
      <c r="H37" s="5">
        <f t="shared" si="2"/>
        <v>0</v>
      </c>
      <c r="I37" s="276" t="e">
        <f t="shared" si="3"/>
        <v>#DIV/0!</v>
      </c>
    </row>
    <row r="38" spans="1:9" s="13" customFormat="1" ht="14.25" outlineLevel="1">
      <c r="A38" s="8" t="s">
        <v>26</v>
      </c>
      <c r="B38" s="20" t="s">
        <v>166</v>
      </c>
      <c r="C38" s="271" t="s">
        <v>235</v>
      </c>
      <c r="D38" s="272" t="s">
        <v>364</v>
      </c>
      <c r="E38" s="273" t="s">
        <v>352</v>
      </c>
      <c r="F38" s="293">
        <v>111.83</v>
      </c>
      <c r="G38" s="192"/>
      <c r="H38" s="5">
        <f aca="true" t="shared" si="4" ref="H38:H43">F38*G38</f>
        <v>0</v>
      </c>
      <c r="I38" s="276" t="e">
        <f t="shared" si="3"/>
        <v>#DIV/0!</v>
      </c>
    </row>
    <row r="39" spans="1:9" s="13" customFormat="1" ht="14.25" outlineLevel="1">
      <c r="A39" s="8" t="s">
        <v>27</v>
      </c>
      <c r="B39" s="20" t="s">
        <v>170</v>
      </c>
      <c r="C39" s="271" t="s">
        <v>235</v>
      </c>
      <c r="D39" s="272" t="s">
        <v>365</v>
      </c>
      <c r="E39" s="273" t="s">
        <v>352</v>
      </c>
      <c r="F39" s="293">
        <v>90.56</v>
      </c>
      <c r="G39" s="192"/>
      <c r="H39" s="5">
        <f t="shared" si="4"/>
        <v>0</v>
      </c>
      <c r="I39" s="276" t="e">
        <f t="shared" si="3"/>
        <v>#DIV/0!</v>
      </c>
    </row>
    <row r="40" spans="1:9" s="13" customFormat="1" ht="14.25" outlineLevel="1">
      <c r="A40" s="8" t="s">
        <v>127</v>
      </c>
      <c r="B40" s="20" t="s">
        <v>171</v>
      </c>
      <c r="C40" s="271" t="s">
        <v>235</v>
      </c>
      <c r="D40" s="272" t="s">
        <v>366</v>
      </c>
      <c r="E40" s="273" t="s">
        <v>367</v>
      </c>
      <c r="F40" s="293">
        <v>3542.4</v>
      </c>
      <c r="G40" s="192"/>
      <c r="H40" s="5">
        <f>F40*G40</f>
        <v>0</v>
      </c>
      <c r="I40" s="276" t="e">
        <f t="shared" si="3"/>
        <v>#DIV/0!</v>
      </c>
    </row>
    <row r="41" spans="1:9" s="13" customFormat="1" ht="14.25" outlineLevel="1">
      <c r="A41" s="8" t="s">
        <v>140</v>
      </c>
      <c r="B41" s="20" t="s">
        <v>173</v>
      </c>
      <c r="C41" s="271" t="s">
        <v>235</v>
      </c>
      <c r="D41" s="272" t="s">
        <v>368</v>
      </c>
      <c r="E41" s="273" t="s">
        <v>362</v>
      </c>
      <c r="F41" s="293">
        <v>27.41</v>
      </c>
      <c r="G41" s="192"/>
      <c r="H41" s="5">
        <f t="shared" si="4"/>
        <v>0</v>
      </c>
      <c r="I41" s="276" t="e">
        <f t="shared" si="3"/>
        <v>#DIV/0!</v>
      </c>
    </row>
    <row r="42" spans="1:9" ht="12.75" outlineLevel="1">
      <c r="A42" s="8" t="s">
        <v>141</v>
      </c>
      <c r="B42" s="294" t="s">
        <v>175</v>
      </c>
      <c r="C42" s="271" t="s">
        <v>235</v>
      </c>
      <c r="D42" s="272" t="s">
        <v>369</v>
      </c>
      <c r="E42" s="273" t="s">
        <v>352</v>
      </c>
      <c r="F42" s="293">
        <v>206.34</v>
      </c>
      <c r="G42" s="192"/>
      <c r="H42" s="3">
        <f>F42*G42</f>
        <v>0</v>
      </c>
      <c r="I42" s="275" t="e">
        <f t="shared" si="3"/>
        <v>#DIV/0!</v>
      </c>
    </row>
    <row r="43" spans="1:9" ht="12.75" outlineLevel="1">
      <c r="A43" s="8" t="s">
        <v>142</v>
      </c>
      <c r="B43" s="2" t="s">
        <v>219</v>
      </c>
      <c r="C43" s="271" t="s">
        <v>235</v>
      </c>
      <c r="D43" s="272" t="s">
        <v>370</v>
      </c>
      <c r="E43" s="273" t="s">
        <v>352</v>
      </c>
      <c r="F43" s="293">
        <v>28.8</v>
      </c>
      <c r="G43" s="192"/>
      <c r="H43" s="3">
        <f t="shared" si="4"/>
        <v>0</v>
      </c>
      <c r="I43" s="275" t="e">
        <f t="shared" si="3"/>
        <v>#DIV/0!</v>
      </c>
    </row>
    <row r="44" spans="1:9" s="13" customFormat="1" ht="14.25" outlineLevel="1">
      <c r="A44" s="8" t="s">
        <v>146</v>
      </c>
      <c r="B44" s="294" t="s">
        <v>165</v>
      </c>
      <c r="C44" s="271" t="s">
        <v>235</v>
      </c>
      <c r="D44" s="272" t="s">
        <v>371</v>
      </c>
      <c r="E44" s="273" t="s">
        <v>362</v>
      </c>
      <c r="F44" s="293">
        <v>2.56</v>
      </c>
      <c r="G44" s="192"/>
      <c r="H44" s="5">
        <f t="shared" si="2"/>
        <v>0</v>
      </c>
      <c r="I44" s="276" t="e">
        <f t="shared" si="3"/>
        <v>#DIV/0!</v>
      </c>
    </row>
    <row r="45" spans="1:9" ht="12.75" outlineLevel="1">
      <c r="A45" s="8" t="s">
        <v>147</v>
      </c>
      <c r="B45" s="6" t="s">
        <v>95</v>
      </c>
      <c r="C45" s="271" t="s">
        <v>164</v>
      </c>
      <c r="D45" s="272" t="s">
        <v>372</v>
      </c>
      <c r="E45" s="273" t="s">
        <v>360</v>
      </c>
      <c r="F45" s="293">
        <v>890.96</v>
      </c>
      <c r="G45" s="192"/>
      <c r="H45" s="3">
        <f t="shared" si="2"/>
        <v>0</v>
      </c>
      <c r="I45" s="275" t="e">
        <f t="shared" si="3"/>
        <v>#DIV/0!</v>
      </c>
    </row>
    <row r="46" spans="1:9" ht="13.5" outlineLevel="1" thickBot="1">
      <c r="A46" s="8" t="s">
        <v>152</v>
      </c>
      <c r="B46" s="6" t="s">
        <v>113</v>
      </c>
      <c r="C46" s="271" t="s">
        <v>164</v>
      </c>
      <c r="D46" s="272" t="s">
        <v>373</v>
      </c>
      <c r="E46" s="273" t="s">
        <v>362</v>
      </c>
      <c r="F46" s="293">
        <v>35.64</v>
      </c>
      <c r="G46" s="192"/>
      <c r="H46" s="3">
        <f t="shared" si="2"/>
        <v>0</v>
      </c>
      <c r="I46" s="275" t="e">
        <f t="shared" si="3"/>
        <v>#DIV/0!</v>
      </c>
    </row>
    <row r="47" spans="1:9" ht="15.75" thickBot="1">
      <c r="A47" s="281">
        <v>4</v>
      </c>
      <c r="B47" s="282"/>
      <c r="C47" s="260"/>
      <c r="D47" s="261" t="s">
        <v>28</v>
      </c>
      <c r="E47" s="262">
        <f>SUM(E48)</f>
        <v>0</v>
      </c>
      <c r="F47" s="262"/>
      <c r="G47" s="262"/>
      <c r="H47" s="263"/>
      <c r="I47" s="264" t="e">
        <f>E47/$G$195</f>
        <v>#DIV/0!</v>
      </c>
    </row>
    <row r="48" spans="1:9" ht="12.75" customHeight="1" outlineLevel="1">
      <c r="A48" s="295" t="s">
        <v>29</v>
      </c>
      <c r="B48" s="296"/>
      <c r="C48" s="285"/>
      <c r="D48" s="286" t="s">
        <v>30</v>
      </c>
      <c r="E48" s="287">
        <f>SUM(H49:H50)</f>
        <v>0</v>
      </c>
      <c r="F48" s="287"/>
      <c r="G48" s="287"/>
      <c r="H48" s="287"/>
      <c r="I48" s="288" t="e">
        <f>E48/$G$195</f>
        <v>#DIV/0!</v>
      </c>
    </row>
    <row r="49" spans="1:9" ht="12.75" outlineLevel="1">
      <c r="A49" s="297" t="s">
        <v>31</v>
      </c>
      <c r="B49" s="294" t="s">
        <v>178</v>
      </c>
      <c r="C49" s="271" t="s">
        <v>235</v>
      </c>
      <c r="D49" s="272" t="s">
        <v>374</v>
      </c>
      <c r="E49" s="273" t="s">
        <v>352</v>
      </c>
      <c r="F49" s="298">
        <v>139.49</v>
      </c>
      <c r="G49" s="192"/>
      <c r="H49" s="299">
        <f>F49*G49</f>
        <v>0</v>
      </c>
      <c r="I49" s="276" t="e">
        <f>H49/$G$195</f>
        <v>#DIV/0!</v>
      </c>
    </row>
    <row r="50" spans="1:9" s="193" customFormat="1" ht="13.5" outlineLevel="1" thickBot="1">
      <c r="A50" s="297" t="s">
        <v>333</v>
      </c>
      <c r="B50" s="300" t="s">
        <v>175</v>
      </c>
      <c r="C50" s="271" t="s">
        <v>235</v>
      </c>
      <c r="D50" s="272" t="s">
        <v>369</v>
      </c>
      <c r="E50" s="273" t="s">
        <v>352</v>
      </c>
      <c r="F50" s="301">
        <v>11</v>
      </c>
      <c r="G50" s="192"/>
      <c r="H50" s="302">
        <f>F50*G50</f>
        <v>0</v>
      </c>
      <c r="I50" s="303" t="e">
        <f>H50/$G$195</f>
        <v>#DIV/0!</v>
      </c>
    </row>
    <row r="51" spans="1:9" ht="15.75" thickBot="1">
      <c r="A51" s="281">
        <v>5</v>
      </c>
      <c r="B51" s="282"/>
      <c r="C51" s="260"/>
      <c r="D51" s="261" t="s">
        <v>32</v>
      </c>
      <c r="E51" s="262">
        <f>SUM(E52)</f>
        <v>0</v>
      </c>
      <c r="F51" s="262"/>
      <c r="G51" s="262"/>
      <c r="H51" s="263"/>
      <c r="I51" s="264" t="e">
        <f>E51/$G$195</f>
        <v>#DIV/0!</v>
      </c>
    </row>
    <row r="52" spans="1:9" ht="12.75" customHeight="1" outlineLevel="1">
      <c r="A52" s="295" t="s">
        <v>33</v>
      </c>
      <c r="B52" s="296"/>
      <c r="C52" s="285"/>
      <c r="D52" s="286" t="s">
        <v>245</v>
      </c>
      <c r="E52" s="287">
        <f>SUM(H53:H56)</f>
        <v>0</v>
      </c>
      <c r="F52" s="287"/>
      <c r="G52" s="287"/>
      <c r="H52" s="287"/>
      <c r="I52" s="288" t="e">
        <f>E52/$G$195</f>
        <v>#DIV/0!</v>
      </c>
    </row>
    <row r="53" spans="1:9" ht="12.75" outlineLevel="1">
      <c r="A53" s="8" t="s">
        <v>143</v>
      </c>
      <c r="B53" s="19" t="s">
        <v>102</v>
      </c>
      <c r="C53" s="271" t="s">
        <v>164</v>
      </c>
      <c r="D53" s="272" t="s">
        <v>375</v>
      </c>
      <c r="E53" s="273" t="s">
        <v>354</v>
      </c>
      <c r="F53" s="293">
        <v>47.36</v>
      </c>
      <c r="G53" s="192"/>
      <c r="H53" s="5">
        <f>F53*G53</f>
        <v>0</v>
      </c>
      <c r="I53" s="276" t="e">
        <f>H53/$G$195</f>
        <v>#DIV/0!</v>
      </c>
    </row>
    <row r="54" spans="1:9" ht="12.75" outlineLevel="1">
      <c r="A54" s="8" t="s">
        <v>34</v>
      </c>
      <c r="B54" s="19" t="s">
        <v>101</v>
      </c>
      <c r="C54" s="271" t="s">
        <v>164</v>
      </c>
      <c r="D54" s="272" t="s">
        <v>376</v>
      </c>
      <c r="E54" s="273" t="s">
        <v>352</v>
      </c>
      <c r="F54" s="293">
        <v>12.92</v>
      </c>
      <c r="G54" s="192"/>
      <c r="H54" s="5">
        <f>F54*G54</f>
        <v>0</v>
      </c>
      <c r="I54" s="276" t="e">
        <f>H54/$G$195</f>
        <v>#DIV/0!</v>
      </c>
    </row>
    <row r="55" spans="1:9" ht="12.75" outlineLevel="1">
      <c r="A55" s="8" t="s">
        <v>144</v>
      </c>
      <c r="B55" s="19" t="s">
        <v>103</v>
      </c>
      <c r="C55" s="271" t="s">
        <v>164</v>
      </c>
      <c r="D55" s="272" t="s">
        <v>377</v>
      </c>
      <c r="E55" s="273" t="s">
        <v>354</v>
      </c>
      <c r="F55" s="293">
        <v>173.84</v>
      </c>
      <c r="G55" s="192"/>
      <c r="H55" s="5">
        <f>F55*G55</f>
        <v>0</v>
      </c>
      <c r="I55" s="276" t="e">
        <f>H55/$G$195</f>
        <v>#DIV/0!</v>
      </c>
    </row>
    <row r="56" spans="1:9" ht="13.5" outlineLevel="1" thickBot="1">
      <c r="A56" s="8" t="s">
        <v>35</v>
      </c>
      <c r="B56" s="19" t="s">
        <v>224</v>
      </c>
      <c r="C56" s="271" t="s">
        <v>235</v>
      </c>
      <c r="D56" s="272" t="s">
        <v>378</v>
      </c>
      <c r="E56" s="273" t="s">
        <v>352</v>
      </c>
      <c r="F56" s="293">
        <v>31.88</v>
      </c>
      <c r="G56" s="192"/>
      <c r="H56" s="5">
        <f>F56*G56</f>
        <v>0</v>
      </c>
      <c r="I56" s="276" t="e">
        <f>H56/$G$195</f>
        <v>#DIV/0!</v>
      </c>
    </row>
    <row r="57" spans="1:9" ht="15.75" thickBot="1">
      <c r="A57" s="281">
        <v>6</v>
      </c>
      <c r="B57" s="282"/>
      <c r="C57" s="260"/>
      <c r="D57" s="261" t="s">
        <v>163</v>
      </c>
      <c r="E57" s="262">
        <f>SUM(E58)</f>
        <v>0</v>
      </c>
      <c r="F57" s="262"/>
      <c r="G57" s="262"/>
      <c r="H57" s="263"/>
      <c r="I57" s="264" t="e">
        <f>E57/$G$195</f>
        <v>#DIV/0!</v>
      </c>
    </row>
    <row r="58" spans="1:9" ht="12.75" customHeight="1" outlineLevel="1">
      <c r="A58" s="295" t="s">
        <v>36</v>
      </c>
      <c r="B58" s="296"/>
      <c r="C58" s="285"/>
      <c r="D58" s="279" t="s">
        <v>261</v>
      </c>
      <c r="E58" s="287">
        <f>SUM(H59:H72)</f>
        <v>0</v>
      </c>
      <c r="F58" s="287"/>
      <c r="G58" s="287"/>
      <c r="H58" s="287"/>
      <c r="I58" s="288" t="e">
        <f>E58/$G$195</f>
        <v>#DIV/0!</v>
      </c>
    </row>
    <row r="59" spans="1:9" ht="12.75" customHeight="1" outlineLevel="1">
      <c r="A59" s="8" t="s">
        <v>37</v>
      </c>
      <c r="B59" s="2" t="s">
        <v>183</v>
      </c>
      <c r="C59" s="271" t="s">
        <v>235</v>
      </c>
      <c r="D59" s="272" t="s">
        <v>379</v>
      </c>
      <c r="E59" s="273" t="s">
        <v>367</v>
      </c>
      <c r="F59" s="274">
        <v>7591.56</v>
      </c>
      <c r="G59" s="192"/>
      <c r="H59" s="3">
        <f aca="true" t="shared" si="5" ref="H59:H71">F59*G59</f>
        <v>0</v>
      </c>
      <c r="I59" s="275" t="e">
        <f aca="true" t="shared" si="6" ref="I59:I72">H59/$G$195</f>
        <v>#DIV/0!</v>
      </c>
    </row>
    <row r="60" spans="1:9" ht="12.75" customHeight="1" outlineLevel="1">
      <c r="A60" s="8" t="s">
        <v>38</v>
      </c>
      <c r="B60" s="2" t="s">
        <v>222</v>
      </c>
      <c r="C60" s="271" t="s">
        <v>235</v>
      </c>
      <c r="D60" s="272" t="s">
        <v>380</v>
      </c>
      <c r="E60" s="273" t="s">
        <v>352</v>
      </c>
      <c r="F60" s="274">
        <v>585.21</v>
      </c>
      <c r="G60" s="192"/>
      <c r="H60" s="3">
        <f t="shared" si="5"/>
        <v>0</v>
      </c>
      <c r="I60" s="275" t="e">
        <f t="shared" si="6"/>
        <v>#DIV/0!</v>
      </c>
    </row>
    <row r="61" spans="1:9" ht="12.75" customHeight="1" outlineLevel="1">
      <c r="A61" s="8" t="s">
        <v>148</v>
      </c>
      <c r="B61" s="2" t="s">
        <v>177</v>
      </c>
      <c r="C61" s="271" t="s">
        <v>235</v>
      </c>
      <c r="D61" s="272" t="s">
        <v>381</v>
      </c>
      <c r="E61" s="273" t="s">
        <v>354</v>
      </c>
      <c r="F61" s="274">
        <v>41.4</v>
      </c>
      <c r="G61" s="192"/>
      <c r="H61" s="3">
        <f t="shared" si="5"/>
        <v>0</v>
      </c>
      <c r="I61" s="275" t="e">
        <f t="shared" si="6"/>
        <v>#DIV/0!</v>
      </c>
    </row>
    <row r="62" spans="1:9" ht="12.75" customHeight="1" outlineLevel="1">
      <c r="A62" s="8" t="s">
        <v>151</v>
      </c>
      <c r="B62" s="2" t="s">
        <v>172</v>
      </c>
      <c r="C62" s="271" t="s">
        <v>235</v>
      </c>
      <c r="D62" s="278" t="s">
        <v>257</v>
      </c>
      <c r="E62" s="273" t="s">
        <v>362</v>
      </c>
      <c r="F62" s="274">
        <v>3.02</v>
      </c>
      <c r="G62" s="192"/>
      <c r="H62" s="3">
        <f t="shared" si="5"/>
        <v>0</v>
      </c>
      <c r="I62" s="275" t="e">
        <f t="shared" si="6"/>
        <v>#DIV/0!</v>
      </c>
    </row>
    <row r="63" spans="1:9" ht="12.75" customHeight="1" outlineLevel="1">
      <c r="A63" s="8" t="s">
        <v>247</v>
      </c>
      <c r="B63" s="2" t="s">
        <v>184</v>
      </c>
      <c r="C63" s="271" t="s">
        <v>235</v>
      </c>
      <c r="D63" s="272" t="s">
        <v>382</v>
      </c>
      <c r="E63" s="273" t="s">
        <v>352</v>
      </c>
      <c r="F63" s="274">
        <v>89.6</v>
      </c>
      <c r="G63" s="192"/>
      <c r="H63" s="3">
        <f t="shared" si="5"/>
        <v>0</v>
      </c>
      <c r="I63" s="275" t="e">
        <f t="shared" si="6"/>
        <v>#DIV/0!</v>
      </c>
    </row>
    <row r="64" spans="1:9" ht="12.75" customHeight="1" outlineLevel="1">
      <c r="A64" s="8" t="s">
        <v>248</v>
      </c>
      <c r="B64" s="2" t="s">
        <v>193</v>
      </c>
      <c r="C64" s="271" t="s">
        <v>235</v>
      </c>
      <c r="D64" s="272" t="s">
        <v>383</v>
      </c>
      <c r="E64" s="273" t="s">
        <v>354</v>
      </c>
      <c r="F64" s="274">
        <v>86</v>
      </c>
      <c r="G64" s="192"/>
      <c r="H64" s="3">
        <f t="shared" si="5"/>
        <v>0</v>
      </c>
      <c r="I64" s="275" t="e">
        <f t="shared" si="6"/>
        <v>#DIV/0!</v>
      </c>
    </row>
    <row r="65" spans="1:9" ht="12.75" customHeight="1" outlineLevel="1">
      <c r="A65" s="8" t="s">
        <v>249</v>
      </c>
      <c r="B65" s="2" t="s">
        <v>225</v>
      </c>
      <c r="C65" s="271" t="s">
        <v>235</v>
      </c>
      <c r="D65" s="272" t="s">
        <v>384</v>
      </c>
      <c r="E65" s="273" t="s">
        <v>354</v>
      </c>
      <c r="F65" s="274">
        <v>86</v>
      </c>
      <c r="G65" s="192"/>
      <c r="H65" s="3">
        <f t="shared" si="5"/>
        <v>0</v>
      </c>
      <c r="I65" s="275" t="e">
        <f t="shared" si="6"/>
        <v>#DIV/0!</v>
      </c>
    </row>
    <row r="66" spans="1:9" ht="12.75" customHeight="1" outlineLevel="1">
      <c r="A66" s="8" t="s">
        <v>250</v>
      </c>
      <c r="B66" s="2" t="s">
        <v>226</v>
      </c>
      <c r="C66" s="271" t="s">
        <v>235</v>
      </c>
      <c r="D66" s="272" t="s">
        <v>385</v>
      </c>
      <c r="E66" s="273" t="s">
        <v>354</v>
      </c>
      <c r="F66" s="274">
        <v>86</v>
      </c>
      <c r="G66" s="192"/>
      <c r="H66" s="3">
        <f t="shared" si="5"/>
        <v>0</v>
      </c>
      <c r="I66" s="275" t="e">
        <f t="shared" si="6"/>
        <v>#DIV/0!</v>
      </c>
    </row>
    <row r="67" spans="1:9" ht="12.75" customHeight="1" outlineLevel="1">
      <c r="A67" s="8" t="s">
        <v>251</v>
      </c>
      <c r="B67" s="2" t="s">
        <v>227</v>
      </c>
      <c r="C67" s="271" t="s">
        <v>235</v>
      </c>
      <c r="D67" s="272" t="s">
        <v>386</v>
      </c>
      <c r="E67" s="273" t="s">
        <v>354</v>
      </c>
      <c r="F67" s="274">
        <v>24.4</v>
      </c>
      <c r="G67" s="192"/>
      <c r="H67" s="3">
        <f t="shared" si="5"/>
        <v>0</v>
      </c>
      <c r="I67" s="275" t="e">
        <f t="shared" si="6"/>
        <v>#DIV/0!</v>
      </c>
    </row>
    <row r="68" spans="1:9" ht="12.75" customHeight="1" outlineLevel="1">
      <c r="A68" s="8" t="s">
        <v>252</v>
      </c>
      <c r="B68" s="2" t="s">
        <v>185</v>
      </c>
      <c r="C68" s="271" t="s">
        <v>235</v>
      </c>
      <c r="D68" s="272" t="s">
        <v>387</v>
      </c>
      <c r="E68" s="273" t="s">
        <v>354</v>
      </c>
      <c r="F68" s="274">
        <v>31.7</v>
      </c>
      <c r="G68" s="192"/>
      <c r="H68" s="3">
        <f t="shared" si="5"/>
        <v>0</v>
      </c>
      <c r="I68" s="275" t="e">
        <f t="shared" si="6"/>
        <v>#DIV/0!</v>
      </c>
    </row>
    <row r="69" spans="1:9" ht="12.75" customHeight="1" outlineLevel="1">
      <c r="A69" s="8" t="s">
        <v>253</v>
      </c>
      <c r="B69" s="2">
        <v>60250</v>
      </c>
      <c r="C69" s="271" t="s">
        <v>388</v>
      </c>
      <c r="D69" s="272" t="s">
        <v>389</v>
      </c>
      <c r="E69" s="273" t="s">
        <v>352</v>
      </c>
      <c r="F69" s="274">
        <v>89.65</v>
      </c>
      <c r="G69" s="192"/>
      <c r="H69" s="3">
        <f t="shared" si="5"/>
        <v>0</v>
      </c>
      <c r="I69" s="275" t="e">
        <f t="shared" si="6"/>
        <v>#DIV/0!</v>
      </c>
    </row>
    <row r="70" spans="1:9" ht="12.75" customHeight="1" outlineLevel="1">
      <c r="A70" s="8" t="s">
        <v>254</v>
      </c>
      <c r="B70" s="2" t="s">
        <v>97</v>
      </c>
      <c r="C70" s="271" t="s">
        <v>164</v>
      </c>
      <c r="D70" s="272" t="s">
        <v>390</v>
      </c>
      <c r="E70" s="273" t="s">
        <v>352</v>
      </c>
      <c r="F70" s="274">
        <v>300.12</v>
      </c>
      <c r="G70" s="192"/>
      <c r="H70" s="3">
        <f t="shared" si="5"/>
        <v>0</v>
      </c>
      <c r="I70" s="275" t="e">
        <f t="shared" si="6"/>
        <v>#DIV/0!</v>
      </c>
    </row>
    <row r="71" spans="1:9" ht="12.75" customHeight="1" outlineLevel="1">
      <c r="A71" s="8" t="s">
        <v>255</v>
      </c>
      <c r="B71" s="2" t="s">
        <v>100</v>
      </c>
      <c r="C71" s="271" t="s">
        <v>164</v>
      </c>
      <c r="D71" s="272" t="s">
        <v>391</v>
      </c>
      <c r="E71" s="273" t="s">
        <v>352</v>
      </c>
      <c r="F71" s="274">
        <v>30.46</v>
      </c>
      <c r="G71" s="192"/>
      <c r="H71" s="3">
        <f t="shared" si="5"/>
        <v>0</v>
      </c>
      <c r="I71" s="275" t="e">
        <f t="shared" si="6"/>
        <v>#DIV/0!</v>
      </c>
    </row>
    <row r="72" spans="1:9" ht="12.75" customHeight="1" outlineLevel="1" thickBot="1">
      <c r="A72" s="8" t="s">
        <v>256</v>
      </c>
      <c r="B72" s="2" t="s">
        <v>182</v>
      </c>
      <c r="C72" s="271" t="s">
        <v>235</v>
      </c>
      <c r="D72" s="272" t="s">
        <v>392</v>
      </c>
      <c r="E72" s="273" t="s">
        <v>352</v>
      </c>
      <c r="F72" s="274">
        <v>9.6</v>
      </c>
      <c r="G72" s="192"/>
      <c r="H72" s="3">
        <f>F72*G72</f>
        <v>0</v>
      </c>
      <c r="I72" s="275" t="e">
        <f t="shared" si="6"/>
        <v>#DIV/0!</v>
      </c>
    </row>
    <row r="73" spans="1:9" ht="15.75" customHeight="1" thickBot="1">
      <c r="A73" s="281">
        <v>7</v>
      </c>
      <c r="B73" s="282"/>
      <c r="C73" s="260"/>
      <c r="D73" s="261" t="s">
        <v>149</v>
      </c>
      <c r="E73" s="262">
        <f>SUM(E74)</f>
        <v>0</v>
      </c>
      <c r="F73" s="262"/>
      <c r="G73" s="262"/>
      <c r="H73" s="263"/>
      <c r="I73" s="264" t="e">
        <f>E73/$G$195</f>
        <v>#DIV/0!</v>
      </c>
    </row>
    <row r="74" spans="1:9" ht="12.75" customHeight="1" outlineLevel="1">
      <c r="A74" s="304" t="s">
        <v>39</v>
      </c>
      <c r="B74" s="305"/>
      <c r="C74" s="267"/>
      <c r="D74" s="279" t="s">
        <v>149</v>
      </c>
      <c r="E74" s="269">
        <f>SUM(H75:H77)</f>
        <v>0</v>
      </c>
      <c r="F74" s="269"/>
      <c r="G74" s="269"/>
      <c r="H74" s="269"/>
      <c r="I74" s="270" t="e">
        <f>E74/$G$195</f>
        <v>#DIV/0!</v>
      </c>
    </row>
    <row r="75" spans="1:9" ht="12.75" customHeight="1" outlineLevel="1">
      <c r="A75" s="306" t="s">
        <v>40</v>
      </c>
      <c r="B75" s="24" t="s">
        <v>180</v>
      </c>
      <c r="C75" s="271" t="s">
        <v>235</v>
      </c>
      <c r="D75" s="272" t="s">
        <v>393</v>
      </c>
      <c r="E75" s="273" t="s">
        <v>354</v>
      </c>
      <c r="F75" s="307">
        <v>4.88</v>
      </c>
      <c r="G75" s="192"/>
      <c r="H75" s="18">
        <f>F75*G75</f>
        <v>0</v>
      </c>
      <c r="I75" s="308" t="e">
        <f>H75/$G$195</f>
        <v>#DIV/0!</v>
      </c>
    </row>
    <row r="76" spans="1:9" ht="12.75" outlineLevel="1">
      <c r="A76" s="306" t="s">
        <v>41</v>
      </c>
      <c r="B76" s="22" t="s">
        <v>110</v>
      </c>
      <c r="C76" s="271" t="s">
        <v>164</v>
      </c>
      <c r="D76" s="272" t="s">
        <v>394</v>
      </c>
      <c r="E76" s="273" t="s">
        <v>43</v>
      </c>
      <c r="F76" s="307">
        <v>11</v>
      </c>
      <c r="G76" s="192"/>
      <c r="H76" s="17">
        <f>F76*G76</f>
        <v>0</v>
      </c>
      <c r="I76" s="309" t="e">
        <f>H76/$G$195</f>
        <v>#DIV/0!</v>
      </c>
    </row>
    <row r="77" spans="1:9" ht="13.5" outlineLevel="1" thickBot="1">
      <c r="A77" s="306" t="s">
        <v>150</v>
      </c>
      <c r="B77" s="2" t="s">
        <v>222</v>
      </c>
      <c r="C77" s="271" t="s">
        <v>235</v>
      </c>
      <c r="D77" s="272" t="s">
        <v>380</v>
      </c>
      <c r="E77" s="273" t="s">
        <v>352</v>
      </c>
      <c r="F77" s="307">
        <v>0.39</v>
      </c>
      <c r="G77" s="192"/>
      <c r="H77" s="17">
        <f>F77*G77</f>
        <v>0</v>
      </c>
      <c r="I77" s="309" t="e">
        <f>H77/$G$195</f>
        <v>#DIV/0!</v>
      </c>
    </row>
    <row r="78" spans="1:9" ht="15.75" customHeight="1" thickBot="1">
      <c r="A78" s="281">
        <v>8</v>
      </c>
      <c r="B78" s="282"/>
      <c r="C78" s="260"/>
      <c r="D78" s="261" t="s">
        <v>258</v>
      </c>
      <c r="E78" s="262">
        <f>SUM(E79+E87+E92+E95+E102+E117)</f>
        <v>0</v>
      </c>
      <c r="F78" s="262"/>
      <c r="G78" s="262"/>
      <c r="H78" s="263"/>
      <c r="I78" s="264" t="e">
        <f>E78/$G$195</f>
        <v>#DIV/0!</v>
      </c>
    </row>
    <row r="79" spans="1:9" ht="12.75" customHeight="1" outlineLevel="1">
      <c r="A79" s="310" t="s">
        <v>42</v>
      </c>
      <c r="B79" s="311"/>
      <c r="C79" s="267"/>
      <c r="D79" s="279" t="s">
        <v>259</v>
      </c>
      <c r="E79" s="287">
        <f>SUM(H80:H86)</f>
        <v>0</v>
      </c>
      <c r="F79" s="287"/>
      <c r="G79" s="287"/>
      <c r="H79" s="287"/>
      <c r="I79" s="270" t="e">
        <f>E79/$G$195</f>
        <v>#DIV/0!</v>
      </c>
    </row>
    <row r="80" spans="1:9" ht="12.75" outlineLevel="1">
      <c r="A80" s="306" t="s">
        <v>268</v>
      </c>
      <c r="B80" s="312" t="s">
        <v>168</v>
      </c>
      <c r="C80" s="271" t="s">
        <v>235</v>
      </c>
      <c r="D80" s="272" t="s">
        <v>361</v>
      </c>
      <c r="E80" s="273" t="s">
        <v>362</v>
      </c>
      <c r="F80" s="301">
        <v>5.18</v>
      </c>
      <c r="G80" s="192"/>
      <c r="H80" s="313">
        <f aca="true" t="shared" si="7" ref="H80:H86">F80*G80</f>
        <v>0</v>
      </c>
      <c r="I80" s="308" t="e">
        <f aca="true" t="shared" si="8" ref="I80:I86">H80/$G$195</f>
        <v>#DIV/0!</v>
      </c>
    </row>
    <row r="81" spans="1:9" ht="12.75" outlineLevel="1">
      <c r="A81" s="306" t="s">
        <v>269</v>
      </c>
      <c r="B81" s="300" t="s">
        <v>169</v>
      </c>
      <c r="C81" s="271" t="s">
        <v>235</v>
      </c>
      <c r="D81" s="272" t="s">
        <v>363</v>
      </c>
      <c r="E81" s="273" t="s">
        <v>352</v>
      </c>
      <c r="F81" s="301">
        <v>5.83</v>
      </c>
      <c r="G81" s="192"/>
      <c r="H81" s="314">
        <f t="shared" si="7"/>
        <v>0</v>
      </c>
      <c r="I81" s="309" t="e">
        <f t="shared" si="8"/>
        <v>#DIV/0!</v>
      </c>
    </row>
    <row r="82" spans="1:9" ht="12.75" outlineLevel="1">
      <c r="A82" s="306" t="s">
        <v>270</v>
      </c>
      <c r="B82" s="300" t="s">
        <v>166</v>
      </c>
      <c r="C82" s="271" t="s">
        <v>235</v>
      </c>
      <c r="D82" s="272" t="s">
        <v>364</v>
      </c>
      <c r="E82" s="273" t="s">
        <v>352</v>
      </c>
      <c r="F82" s="301">
        <v>5.51</v>
      </c>
      <c r="G82" s="192"/>
      <c r="H82" s="314">
        <f t="shared" si="7"/>
        <v>0</v>
      </c>
      <c r="I82" s="309" t="e">
        <f t="shared" si="8"/>
        <v>#DIV/0!</v>
      </c>
    </row>
    <row r="83" spans="1:9" ht="12.75" outlineLevel="1">
      <c r="A83" s="306" t="s">
        <v>271</v>
      </c>
      <c r="B83" s="300" t="s">
        <v>170</v>
      </c>
      <c r="C83" s="271" t="s">
        <v>235</v>
      </c>
      <c r="D83" s="272" t="s">
        <v>365</v>
      </c>
      <c r="E83" s="273" t="s">
        <v>352</v>
      </c>
      <c r="F83" s="301">
        <v>2.53</v>
      </c>
      <c r="G83" s="192"/>
      <c r="H83" s="314">
        <f t="shared" si="7"/>
        <v>0</v>
      </c>
      <c r="I83" s="309" t="e">
        <f t="shared" si="8"/>
        <v>#DIV/0!</v>
      </c>
    </row>
    <row r="84" spans="1:9" ht="12.75" customHeight="1" outlineLevel="1">
      <c r="A84" s="306" t="s">
        <v>272</v>
      </c>
      <c r="B84" s="300" t="s">
        <v>171</v>
      </c>
      <c r="C84" s="271" t="s">
        <v>235</v>
      </c>
      <c r="D84" s="272" t="s">
        <v>366</v>
      </c>
      <c r="E84" s="273" t="s">
        <v>367</v>
      </c>
      <c r="F84" s="301">
        <v>310.26</v>
      </c>
      <c r="G84" s="192"/>
      <c r="H84" s="314">
        <f>F84*G84</f>
        <v>0</v>
      </c>
      <c r="I84" s="309" t="e">
        <f t="shared" si="8"/>
        <v>#DIV/0!</v>
      </c>
    </row>
    <row r="85" spans="1:9" ht="12.75" customHeight="1" outlineLevel="1">
      <c r="A85" s="306" t="s">
        <v>273</v>
      </c>
      <c r="B85" s="2" t="s">
        <v>219</v>
      </c>
      <c r="C85" s="271" t="s">
        <v>235</v>
      </c>
      <c r="D85" s="272" t="s">
        <v>370</v>
      </c>
      <c r="E85" s="273" t="s">
        <v>352</v>
      </c>
      <c r="F85" s="301">
        <v>5.83</v>
      </c>
      <c r="G85" s="192"/>
      <c r="H85" s="314">
        <f>F85*G85</f>
        <v>0</v>
      </c>
      <c r="I85" s="309" t="e">
        <f t="shared" si="8"/>
        <v>#DIV/0!</v>
      </c>
    </row>
    <row r="86" spans="1:9" ht="12.75" customHeight="1" outlineLevel="1">
      <c r="A86" s="306" t="s">
        <v>274</v>
      </c>
      <c r="B86" s="300" t="s">
        <v>175</v>
      </c>
      <c r="C86" s="271" t="s">
        <v>235</v>
      </c>
      <c r="D86" s="272" t="s">
        <v>369</v>
      </c>
      <c r="E86" s="273" t="s">
        <v>352</v>
      </c>
      <c r="F86" s="301">
        <v>13.49</v>
      </c>
      <c r="G86" s="192"/>
      <c r="H86" s="314">
        <f t="shared" si="7"/>
        <v>0</v>
      </c>
      <c r="I86" s="309" t="e">
        <f t="shared" si="8"/>
        <v>#DIV/0!</v>
      </c>
    </row>
    <row r="87" spans="1:9" s="193" customFormat="1" ht="12.75" customHeight="1" outlineLevel="1">
      <c r="A87" s="315" t="s">
        <v>44</v>
      </c>
      <c r="B87" s="316"/>
      <c r="C87" s="267"/>
      <c r="D87" s="279" t="s">
        <v>260</v>
      </c>
      <c r="E87" s="269">
        <f>SUM(H88:H91)</f>
        <v>0</v>
      </c>
      <c r="F87" s="269"/>
      <c r="G87" s="269"/>
      <c r="H87" s="269"/>
      <c r="I87" s="270" t="e">
        <f>E87/$G$195</f>
        <v>#DIV/0!</v>
      </c>
    </row>
    <row r="88" spans="1:9" s="193" customFormat="1" ht="12.75" customHeight="1" outlineLevel="1">
      <c r="A88" s="306" t="s">
        <v>275</v>
      </c>
      <c r="B88" s="312" t="s">
        <v>176</v>
      </c>
      <c r="C88" s="271" t="s">
        <v>235</v>
      </c>
      <c r="D88" s="272" t="s">
        <v>395</v>
      </c>
      <c r="E88" s="273" t="s">
        <v>352</v>
      </c>
      <c r="F88" s="301">
        <v>7.02</v>
      </c>
      <c r="G88" s="192"/>
      <c r="H88" s="313">
        <f>F88*G88</f>
        <v>0</v>
      </c>
      <c r="I88" s="308" t="e">
        <f>H88/$G$195</f>
        <v>#DIV/0!</v>
      </c>
    </row>
    <row r="89" spans="1:9" s="193" customFormat="1" ht="12.75" customHeight="1" outlineLevel="1">
      <c r="A89" s="306" t="s">
        <v>276</v>
      </c>
      <c r="B89" s="300" t="s">
        <v>171</v>
      </c>
      <c r="C89" s="271" t="s">
        <v>235</v>
      </c>
      <c r="D89" s="272" t="s">
        <v>366</v>
      </c>
      <c r="E89" s="273" t="s">
        <v>367</v>
      </c>
      <c r="F89" s="301">
        <v>50.8</v>
      </c>
      <c r="G89" s="192"/>
      <c r="H89" s="314">
        <f>F89*G89</f>
        <v>0</v>
      </c>
      <c r="I89" s="309" t="e">
        <f>H89/$G$195</f>
        <v>#DIV/0!</v>
      </c>
    </row>
    <row r="90" spans="1:9" s="193" customFormat="1" ht="12.75" outlineLevel="1">
      <c r="A90" s="306" t="s">
        <v>277</v>
      </c>
      <c r="B90" s="20" t="s">
        <v>174</v>
      </c>
      <c r="C90" s="271" t="s">
        <v>235</v>
      </c>
      <c r="D90" s="272" t="s">
        <v>396</v>
      </c>
      <c r="E90" s="273" t="s">
        <v>362</v>
      </c>
      <c r="F90" s="301">
        <v>1.14</v>
      </c>
      <c r="G90" s="192"/>
      <c r="H90" s="314">
        <f>F90*G90</f>
        <v>0</v>
      </c>
      <c r="I90" s="309" t="e">
        <f>H90/$G$195</f>
        <v>#DIV/0!</v>
      </c>
    </row>
    <row r="91" spans="1:9" s="193" customFormat="1" ht="12.75" customHeight="1" outlineLevel="1">
      <c r="A91" s="306" t="s">
        <v>278</v>
      </c>
      <c r="B91" s="300" t="s">
        <v>175</v>
      </c>
      <c r="C91" s="271" t="s">
        <v>235</v>
      </c>
      <c r="D91" s="272" t="s">
        <v>369</v>
      </c>
      <c r="E91" s="273" t="s">
        <v>352</v>
      </c>
      <c r="F91" s="301">
        <v>12.57</v>
      </c>
      <c r="G91" s="192"/>
      <c r="H91" s="314">
        <f>F91*G91</f>
        <v>0</v>
      </c>
      <c r="I91" s="309" t="e">
        <f>H91/$G$195</f>
        <v>#DIV/0!</v>
      </c>
    </row>
    <row r="92" spans="1:9" s="14" customFormat="1" ht="12.75" customHeight="1" outlineLevel="1">
      <c r="A92" s="315" t="s">
        <v>45</v>
      </c>
      <c r="B92" s="316"/>
      <c r="C92" s="267"/>
      <c r="D92" s="279" t="s">
        <v>263</v>
      </c>
      <c r="E92" s="269">
        <f>SUM(H93:H94)</f>
        <v>0</v>
      </c>
      <c r="F92" s="269"/>
      <c r="G92" s="269"/>
      <c r="H92" s="269"/>
      <c r="I92" s="270" t="e">
        <f>E92/$G$195</f>
        <v>#DIV/0!</v>
      </c>
    </row>
    <row r="93" spans="1:9" s="14" customFormat="1" ht="12.75" outlineLevel="1">
      <c r="A93" s="306" t="s">
        <v>279</v>
      </c>
      <c r="B93" s="317" t="s">
        <v>179</v>
      </c>
      <c r="C93" s="271" t="s">
        <v>235</v>
      </c>
      <c r="D93" s="272" t="s">
        <v>397</v>
      </c>
      <c r="E93" s="273" t="s">
        <v>352</v>
      </c>
      <c r="F93" s="301">
        <v>6</v>
      </c>
      <c r="G93" s="192"/>
      <c r="H93" s="318">
        <f>F93*G93</f>
        <v>0</v>
      </c>
      <c r="I93" s="319" t="e">
        <f>H93/$G$195</f>
        <v>#DIV/0!</v>
      </c>
    </row>
    <row r="94" spans="1:9" s="193" customFormat="1" ht="12.75" outlineLevel="1">
      <c r="A94" s="306" t="s">
        <v>280</v>
      </c>
      <c r="B94" s="300" t="s">
        <v>175</v>
      </c>
      <c r="C94" s="271" t="s">
        <v>235</v>
      </c>
      <c r="D94" s="272" t="s">
        <v>369</v>
      </c>
      <c r="E94" s="273" t="s">
        <v>352</v>
      </c>
      <c r="F94" s="301">
        <v>7.2</v>
      </c>
      <c r="G94" s="192"/>
      <c r="H94" s="302">
        <f>F94*G94</f>
        <v>0</v>
      </c>
      <c r="I94" s="303" t="e">
        <f>H94/$G$195</f>
        <v>#DIV/0!</v>
      </c>
    </row>
    <row r="95" spans="1:9" s="193" customFormat="1" ht="13.5" customHeight="1" outlineLevel="1">
      <c r="A95" s="315" t="s">
        <v>281</v>
      </c>
      <c r="B95" s="316"/>
      <c r="C95" s="267"/>
      <c r="D95" s="279" t="s">
        <v>264</v>
      </c>
      <c r="E95" s="269">
        <f>SUM(H96:H101)</f>
        <v>0</v>
      </c>
      <c r="F95" s="269"/>
      <c r="G95" s="269"/>
      <c r="H95" s="269"/>
      <c r="I95" s="270" t="e">
        <f>E95/$G$195</f>
        <v>#DIV/0!</v>
      </c>
    </row>
    <row r="96" spans="1:9" s="193" customFormat="1" ht="25.5" outlineLevel="1">
      <c r="A96" s="21" t="s">
        <v>282</v>
      </c>
      <c r="B96" s="320">
        <v>87757</v>
      </c>
      <c r="C96" s="271" t="s">
        <v>236</v>
      </c>
      <c r="D96" s="272" t="s">
        <v>398</v>
      </c>
      <c r="E96" s="273" t="s">
        <v>352</v>
      </c>
      <c r="F96" s="301">
        <v>8.11</v>
      </c>
      <c r="G96" s="192"/>
      <c r="H96" s="321">
        <f aca="true" t="shared" si="9" ref="H96:H101">F96*G96</f>
        <v>0</v>
      </c>
      <c r="I96" s="275" t="e">
        <f aca="true" t="shared" si="10" ref="I96:I101">H96/$G$195</f>
        <v>#DIV/0!</v>
      </c>
    </row>
    <row r="97" spans="1:9" s="193" customFormat="1" ht="12.75" outlineLevel="1">
      <c r="A97" s="21" t="s">
        <v>283</v>
      </c>
      <c r="B97" s="322" t="s">
        <v>215</v>
      </c>
      <c r="C97" s="271" t="s">
        <v>235</v>
      </c>
      <c r="D97" s="272" t="s">
        <v>98</v>
      </c>
      <c r="E97" s="273" t="s">
        <v>352</v>
      </c>
      <c r="F97" s="301">
        <v>17.54</v>
      </c>
      <c r="G97" s="192"/>
      <c r="H97" s="299">
        <f t="shared" si="9"/>
        <v>0</v>
      </c>
      <c r="I97" s="276" t="e">
        <f t="shared" si="10"/>
        <v>#DIV/0!</v>
      </c>
    </row>
    <row r="98" spans="1:9" s="193" customFormat="1" ht="12.75" outlineLevel="1">
      <c r="A98" s="21" t="s">
        <v>284</v>
      </c>
      <c r="B98" s="322" t="s">
        <v>216</v>
      </c>
      <c r="C98" s="271" t="s">
        <v>235</v>
      </c>
      <c r="D98" s="272" t="s">
        <v>399</v>
      </c>
      <c r="E98" s="273" t="s">
        <v>352</v>
      </c>
      <c r="F98" s="301">
        <v>17.54</v>
      </c>
      <c r="G98" s="192"/>
      <c r="H98" s="299">
        <f t="shared" si="9"/>
        <v>0</v>
      </c>
      <c r="I98" s="276" t="e">
        <f t="shared" si="10"/>
        <v>#DIV/0!</v>
      </c>
    </row>
    <row r="99" spans="1:9" s="193" customFormat="1" ht="12.75" outlineLevel="1">
      <c r="A99" s="21" t="s">
        <v>285</v>
      </c>
      <c r="B99" s="322" t="s">
        <v>217</v>
      </c>
      <c r="C99" s="271" t="s">
        <v>235</v>
      </c>
      <c r="D99" s="272" t="s">
        <v>99</v>
      </c>
      <c r="E99" s="273" t="s">
        <v>352</v>
      </c>
      <c r="F99" s="301">
        <v>17.54</v>
      </c>
      <c r="G99" s="192"/>
      <c r="H99" s="299">
        <f t="shared" si="9"/>
        <v>0</v>
      </c>
      <c r="I99" s="276" t="e">
        <f t="shared" si="10"/>
        <v>#DIV/0!</v>
      </c>
    </row>
    <row r="100" spans="1:9" s="193" customFormat="1" ht="12.75" outlineLevel="1">
      <c r="A100" s="21" t="s">
        <v>286</v>
      </c>
      <c r="B100" s="322" t="s">
        <v>218</v>
      </c>
      <c r="C100" s="271" t="s">
        <v>235</v>
      </c>
      <c r="D100" s="272" t="s">
        <v>400</v>
      </c>
      <c r="E100" s="273" t="s">
        <v>352</v>
      </c>
      <c r="F100" s="301">
        <v>9.89</v>
      </c>
      <c r="G100" s="192"/>
      <c r="H100" s="299">
        <f t="shared" si="9"/>
        <v>0</v>
      </c>
      <c r="I100" s="276" t="e">
        <f t="shared" si="10"/>
        <v>#DIV/0!</v>
      </c>
    </row>
    <row r="101" spans="1:9" s="193" customFormat="1" ht="12.75" outlineLevel="1">
      <c r="A101" s="21" t="s">
        <v>287</v>
      </c>
      <c r="B101" s="322" t="s">
        <v>221</v>
      </c>
      <c r="C101" s="271" t="s">
        <v>235</v>
      </c>
      <c r="D101" s="272" t="s">
        <v>401</v>
      </c>
      <c r="E101" s="273" t="s">
        <v>354</v>
      </c>
      <c r="F101" s="301">
        <v>5.86</v>
      </c>
      <c r="G101" s="192"/>
      <c r="H101" s="299">
        <f t="shared" si="9"/>
        <v>0</v>
      </c>
      <c r="I101" s="276" t="e">
        <f t="shared" si="10"/>
        <v>#DIV/0!</v>
      </c>
    </row>
    <row r="102" spans="1:9" s="193" customFormat="1" ht="13.5" customHeight="1" outlineLevel="1">
      <c r="A102" s="323" t="s">
        <v>46</v>
      </c>
      <c r="B102" s="324"/>
      <c r="C102" s="267"/>
      <c r="D102" s="279" t="s">
        <v>265</v>
      </c>
      <c r="E102" s="269">
        <f>SUM(H103:H116)</f>
        <v>0</v>
      </c>
      <c r="F102" s="269"/>
      <c r="G102" s="269"/>
      <c r="H102" s="269"/>
      <c r="I102" s="270" t="e">
        <f>E102/$G$195</f>
        <v>#DIV/0!</v>
      </c>
    </row>
    <row r="103" spans="1:9" s="193" customFormat="1" ht="12.75" outlineLevel="1">
      <c r="A103" s="21" t="s">
        <v>288</v>
      </c>
      <c r="B103" s="320" t="s">
        <v>186</v>
      </c>
      <c r="C103" s="271" t="s">
        <v>235</v>
      </c>
      <c r="D103" s="272" t="s">
        <v>402</v>
      </c>
      <c r="E103" s="273" t="s">
        <v>354</v>
      </c>
      <c r="F103" s="301">
        <v>30</v>
      </c>
      <c r="G103" s="192"/>
      <c r="H103" s="321">
        <f aca="true" t="shared" si="11" ref="H103:H109">F103*G103</f>
        <v>0</v>
      </c>
      <c r="I103" s="275" t="e">
        <f aca="true" t="shared" si="12" ref="I103:I109">H103/$G$195</f>
        <v>#DIV/0!</v>
      </c>
    </row>
    <row r="104" spans="1:9" s="193" customFormat="1" ht="12.75" outlineLevel="1">
      <c r="A104" s="21" t="s">
        <v>289</v>
      </c>
      <c r="B104" s="322" t="s">
        <v>187</v>
      </c>
      <c r="C104" s="271" t="s">
        <v>235</v>
      </c>
      <c r="D104" s="272" t="s">
        <v>403</v>
      </c>
      <c r="E104" s="273" t="s">
        <v>354</v>
      </c>
      <c r="F104" s="301">
        <v>20</v>
      </c>
      <c r="G104" s="192"/>
      <c r="H104" s="299">
        <f t="shared" si="11"/>
        <v>0</v>
      </c>
      <c r="I104" s="276" t="e">
        <f t="shared" si="12"/>
        <v>#DIV/0!</v>
      </c>
    </row>
    <row r="105" spans="1:9" s="193" customFormat="1" ht="12.75" outlineLevel="1">
      <c r="A105" s="21" t="s">
        <v>290</v>
      </c>
      <c r="B105" s="322" t="s">
        <v>188</v>
      </c>
      <c r="C105" s="271" t="s">
        <v>235</v>
      </c>
      <c r="D105" s="272" t="s">
        <v>404</v>
      </c>
      <c r="E105" s="273" t="s">
        <v>354</v>
      </c>
      <c r="F105" s="301">
        <v>15</v>
      </c>
      <c r="G105" s="192"/>
      <c r="H105" s="299">
        <f t="shared" si="11"/>
        <v>0</v>
      </c>
      <c r="I105" s="276" t="e">
        <f t="shared" si="12"/>
        <v>#DIV/0!</v>
      </c>
    </row>
    <row r="106" spans="1:9" s="193" customFormat="1" ht="12.75" outlineLevel="1">
      <c r="A106" s="21" t="s">
        <v>291</v>
      </c>
      <c r="B106" s="322" t="s">
        <v>189</v>
      </c>
      <c r="C106" s="271" t="s">
        <v>235</v>
      </c>
      <c r="D106" s="272" t="s">
        <v>405</v>
      </c>
      <c r="E106" s="273" t="s">
        <v>354</v>
      </c>
      <c r="F106" s="301">
        <v>15</v>
      </c>
      <c r="G106" s="192"/>
      <c r="H106" s="299">
        <f t="shared" si="11"/>
        <v>0</v>
      </c>
      <c r="I106" s="276" t="e">
        <f t="shared" si="12"/>
        <v>#DIV/0!</v>
      </c>
    </row>
    <row r="107" spans="1:9" s="193" customFormat="1" ht="12.75" outlineLevel="1">
      <c r="A107" s="21" t="s">
        <v>292</v>
      </c>
      <c r="B107" s="322" t="s">
        <v>190</v>
      </c>
      <c r="C107" s="271" t="s">
        <v>235</v>
      </c>
      <c r="D107" s="272" t="s">
        <v>406</v>
      </c>
      <c r="E107" s="273" t="s">
        <v>43</v>
      </c>
      <c r="F107" s="301">
        <v>2</v>
      </c>
      <c r="G107" s="192"/>
      <c r="H107" s="299">
        <f t="shared" si="11"/>
        <v>0</v>
      </c>
      <c r="I107" s="276" t="e">
        <f t="shared" si="12"/>
        <v>#DIV/0!</v>
      </c>
    </row>
    <row r="108" spans="1:9" s="193" customFormat="1" ht="12.75" outlineLevel="1">
      <c r="A108" s="21" t="s">
        <v>293</v>
      </c>
      <c r="B108" s="322" t="s">
        <v>191</v>
      </c>
      <c r="C108" s="271" t="s">
        <v>235</v>
      </c>
      <c r="D108" s="272" t="s">
        <v>407</v>
      </c>
      <c r="E108" s="273" t="s">
        <v>43</v>
      </c>
      <c r="F108" s="301">
        <v>2</v>
      </c>
      <c r="G108" s="192"/>
      <c r="H108" s="299">
        <f t="shared" si="11"/>
        <v>0</v>
      </c>
      <c r="I108" s="276" t="e">
        <f t="shared" si="12"/>
        <v>#DIV/0!</v>
      </c>
    </row>
    <row r="109" spans="1:9" s="193" customFormat="1" ht="12.75" outlineLevel="1">
      <c r="A109" s="21" t="s">
        <v>294</v>
      </c>
      <c r="B109" s="322" t="s">
        <v>194</v>
      </c>
      <c r="C109" s="271" t="s">
        <v>235</v>
      </c>
      <c r="D109" s="272" t="s">
        <v>408</v>
      </c>
      <c r="E109" s="273" t="s">
        <v>43</v>
      </c>
      <c r="F109" s="301">
        <v>1</v>
      </c>
      <c r="G109" s="192"/>
      <c r="H109" s="299">
        <f t="shared" si="11"/>
        <v>0</v>
      </c>
      <c r="I109" s="276" t="e">
        <f t="shared" si="12"/>
        <v>#DIV/0!</v>
      </c>
    </row>
    <row r="110" spans="1:9" s="193" customFormat="1" ht="12.75" outlineLevel="1">
      <c r="A110" s="21" t="s">
        <v>295</v>
      </c>
      <c r="B110" s="322" t="s">
        <v>195</v>
      </c>
      <c r="C110" s="271" t="s">
        <v>235</v>
      </c>
      <c r="D110" s="272" t="s">
        <v>409</v>
      </c>
      <c r="E110" s="273" t="s">
        <v>43</v>
      </c>
      <c r="F110" s="301">
        <v>1</v>
      </c>
      <c r="G110" s="192"/>
      <c r="H110" s="299">
        <f aca="true" t="shared" si="13" ref="H110:H116">F110*G110</f>
        <v>0</v>
      </c>
      <c r="I110" s="276" t="e">
        <f aca="true" t="shared" si="14" ref="I110:I116">H110/$G$195</f>
        <v>#DIV/0!</v>
      </c>
    </row>
    <row r="111" spans="1:9" s="193" customFormat="1" ht="12.75" outlineLevel="1">
      <c r="A111" s="21" t="s">
        <v>296</v>
      </c>
      <c r="B111" s="322" t="s">
        <v>198</v>
      </c>
      <c r="C111" s="271" t="s">
        <v>235</v>
      </c>
      <c r="D111" s="272" t="s">
        <v>410</v>
      </c>
      <c r="E111" s="273" t="s">
        <v>354</v>
      </c>
      <c r="F111" s="301">
        <v>50</v>
      </c>
      <c r="G111" s="192"/>
      <c r="H111" s="299">
        <f t="shared" si="13"/>
        <v>0</v>
      </c>
      <c r="I111" s="276" t="e">
        <f t="shared" si="14"/>
        <v>#DIV/0!</v>
      </c>
    </row>
    <row r="112" spans="1:9" s="193" customFormat="1" ht="12.75" outlineLevel="1">
      <c r="A112" s="21" t="s">
        <v>297</v>
      </c>
      <c r="B112" s="322" t="s">
        <v>201</v>
      </c>
      <c r="C112" s="271" t="s">
        <v>235</v>
      </c>
      <c r="D112" s="272" t="s">
        <v>411</v>
      </c>
      <c r="E112" s="273" t="s">
        <v>43</v>
      </c>
      <c r="F112" s="301">
        <v>15</v>
      </c>
      <c r="G112" s="192"/>
      <c r="H112" s="299">
        <f t="shared" si="13"/>
        <v>0</v>
      </c>
      <c r="I112" s="276" t="e">
        <f t="shared" si="14"/>
        <v>#DIV/0!</v>
      </c>
    </row>
    <row r="113" spans="1:9" s="193" customFormat="1" ht="12.75" outlineLevel="1">
      <c r="A113" s="21" t="s">
        <v>298</v>
      </c>
      <c r="B113" s="322" t="s">
        <v>203</v>
      </c>
      <c r="C113" s="271" t="s">
        <v>235</v>
      </c>
      <c r="D113" s="272" t="s">
        <v>412</v>
      </c>
      <c r="E113" s="273" t="s">
        <v>354</v>
      </c>
      <c r="F113" s="301">
        <v>100</v>
      </c>
      <c r="G113" s="192"/>
      <c r="H113" s="299">
        <f t="shared" si="13"/>
        <v>0</v>
      </c>
      <c r="I113" s="276" t="e">
        <f t="shared" si="14"/>
        <v>#DIV/0!</v>
      </c>
    </row>
    <row r="114" spans="1:9" s="193" customFormat="1" ht="12.75" outlineLevel="1">
      <c r="A114" s="21" t="s">
        <v>299</v>
      </c>
      <c r="B114" s="322" t="s">
        <v>204</v>
      </c>
      <c r="C114" s="271" t="s">
        <v>235</v>
      </c>
      <c r="D114" s="272" t="s">
        <v>413</v>
      </c>
      <c r="E114" s="273" t="s">
        <v>354</v>
      </c>
      <c r="F114" s="301">
        <v>50</v>
      </c>
      <c r="G114" s="192"/>
      <c r="H114" s="299">
        <f t="shared" si="13"/>
        <v>0</v>
      </c>
      <c r="I114" s="276" t="e">
        <f t="shared" si="14"/>
        <v>#DIV/0!</v>
      </c>
    </row>
    <row r="115" spans="1:9" s="193" customFormat="1" ht="12.75" outlineLevel="1">
      <c r="A115" s="21" t="s">
        <v>300</v>
      </c>
      <c r="B115" s="322" t="s">
        <v>205</v>
      </c>
      <c r="C115" s="271" t="s">
        <v>235</v>
      </c>
      <c r="D115" s="272" t="s">
        <v>414</v>
      </c>
      <c r="E115" s="273" t="s">
        <v>354</v>
      </c>
      <c r="F115" s="301">
        <v>40</v>
      </c>
      <c r="G115" s="192"/>
      <c r="H115" s="299">
        <f>F115*G115</f>
        <v>0</v>
      </c>
      <c r="I115" s="276" t="e">
        <f>H115/$G$195</f>
        <v>#DIV/0!</v>
      </c>
    </row>
    <row r="116" spans="1:9" s="193" customFormat="1" ht="12.75" outlineLevel="1">
      <c r="A116" s="21" t="s">
        <v>301</v>
      </c>
      <c r="B116" s="322" t="s">
        <v>202</v>
      </c>
      <c r="C116" s="271" t="s">
        <v>235</v>
      </c>
      <c r="D116" s="272" t="s">
        <v>415</v>
      </c>
      <c r="E116" s="273" t="s">
        <v>354</v>
      </c>
      <c r="F116" s="301">
        <v>40</v>
      </c>
      <c r="G116" s="192"/>
      <c r="H116" s="299">
        <f t="shared" si="13"/>
        <v>0</v>
      </c>
      <c r="I116" s="276" t="e">
        <f t="shared" si="14"/>
        <v>#DIV/0!</v>
      </c>
    </row>
    <row r="117" spans="1:9" s="193" customFormat="1" ht="13.5" customHeight="1" outlineLevel="1">
      <c r="A117" s="323" t="s">
        <v>47</v>
      </c>
      <c r="B117" s="324"/>
      <c r="C117" s="267"/>
      <c r="D117" s="279" t="s">
        <v>155</v>
      </c>
      <c r="E117" s="269">
        <f>SUM(H118:H122)</f>
        <v>0</v>
      </c>
      <c r="F117" s="269"/>
      <c r="G117" s="269"/>
      <c r="H117" s="269"/>
      <c r="I117" s="270" t="e">
        <f>E117/$G$195</f>
        <v>#DIV/0!</v>
      </c>
    </row>
    <row r="118" spans="1:9" s="193" customFormat="1" ht="15.75" customHeight="1" outlineLevel="1">
      <c r="A118" s="21" t="s">
        <v>302</v>
      </c>
      <c r="B118" s="320" t="s">
        <v>192</v>
      </c>
      <c r="C118" s="271" t="s">
        <v>235</v>
      </c>
      <c r="D118" s="272" t="s">
        <v>416</v>
      </c>
      <c r="E118" s="273" t="s">
        <v>43</v>
      </c>
      <c r="F118" s="301">
        <v>1</v>
      </c>
      <c r="G118" s="192"/>
      <c r="H118" s="321">
        <f>F118*G118</f>
        <v>0</v>
      </c>
      <c r="I118" s="275" t="e">
        <f>H118/$G$195</f>
        <v>#DIV/0!</v>
      </c>
    </row>
    <row r="119" spans="1:9" s="193" customFormat="1" ht="25.5" outlineLevel="1">
      <c r="A119" s="21" t="s">
        <v>303</v>
      </c>
      <c r="B119" s="322">
        <v>103003</v>
      </c>
      <c r="C119" s="271" t="s">
        <v>236</v>
      </c>
      <c r="D119" s="272" t="s">
        <v>417</v>
      </c>
      <c r="E119" s="273" t="s">
        <v>43</v>
      </c>
      <c r="F119" s="301">
        <v>3</v>
      </c>
      <c r="G119" s="192"/>
      <c r="H119" s="299">
        <f>F119*G119</f>
        <v>0</v>
      </c>
      <c r="I119" s="276" t="e">
        <f>H119/$G$195</f>
        <v>#DIV/0!</v>
      </c>
    </row>
    <row r="120" spans="1:9" s="193" customFormat="1" ht="12.75" outlineLevel="1">
      <c r="A120" s="21" t="s">
        <v>304</v>
      </c>
      <c r="B120" s="322" t="s">
        <v>200</v>
      </c>
      <c r="C120" s="271" t="s">
        <v>235</v>
      </c>
      <c r="D120" s="272" t="s">
        <v>418</v>
      </c>
      <c r="E120" s="273" t="s">
        <v>43</v>
      </c>
      <c r="F120" s="301">
        <v>1</v>
      </c>
      <c r="G120" s="192"/>
      <c r="H120" s="299">
        <f>F120*G120</f>
        <v>0</v>
      </c>
      <c r="I120" s="276" t="e">
        <f>H120/$G$195</f>
        <v>#DIV/0!</v>
      </c>
    </row>
    <row r="121" spans="1:9" s="193" customFormat="1" ht="12.75" outlineLevel="1">
      <c r="A121" s="21" t="s">
        <v>305</v>
      </c>
      <c r="B121" s="312" t="s">
        <v>196</v>
      </c>
      <c r="C121" s="271" t="s">
        <v>235</v>
      </c>
      <c r="D121" s="272" t="s">
        <v>419</v>
      </c>
      <c r="E121" s="273" t="s">
        <v>43</v>
      </c>
      <c r="F121" s="301">
        <v>3</v>
      </c>
      <c r="G121" s="192"/>
      <c r="H121" s="299">
        <f>F121*G121</f>
        <v>0</v>
      </c>
      <c r="I121" s="276" t="e">
        <f>H121/$G$195</f>
        <v>#DIV/0!</v>
      </c>
    </row>
    <row r="122" spans="1:9" s="193" customFormat="1" ht="13.5" outlineLevel="1" thickBot="1">
      <c r="A122" s="21" t="s">
        <v>306</v>
      </c>
      <c r="B122" s="322" t="s">
        <v>104</v>
      </c>
      <c r="C122" s="271" t="s">
        <v>164</v>
      </c>
      <c r="D122" s="272" t="s">
        <v>420</v>
      </c>
      <c r="E122" s="273" t="s">
        <v>352</v>
      </c>
      <c r="F122" s="301">
        <v>1</v>
      </c>
      <c r="G122" s="192"/>
      <c r="H122" s="299">
        <f>F122*G122</f>
        <v>0</v>
      </c>
      <c r="I122" s="276" t="e">
        <f>H122/$G$195</f>
        <v>#DIV/0!</v>
      </c>
    </row>
    <row r="123" spans="1:9" s="15" customFormat="1" ht="15.75" customHeight="1" thickBot="1">
      <c r="A123" s="281">
        <v>9</v>
      </c>
      <c r="B123" s="282"/>
      <c r="C123" s="260"/>
      <c r="D123" s="261" t="s">
        <v>48</v>
      </c>
      <c r="E123" s="262">
        <f>E124+E148</f>
        <v>0</v>
      </c>
      <c r="F123" s="262"/>
      <c r="G123" s="262"/>
      <c r="H123" s="263"/>
      <c r="I123" s="264" t="e">
        <f>E123/$G$195</f>
        <v>#DIV/0!</v>
      </c>
    </row>
    <row r="124" spans="1:9" s="194" customFormat="1" ht="12.75" customHeight="1" outlineLevel="1">
      <c r="A124" s="295" t="s">
        <v>49</v>
      </c>
      <c r="B124" s="296"/>
      <c r="C124" s="285"/>
      <c r="D124" s="286" t="s">
        <v>266</v>
      </c>
      <c r="E124" s="287">
        <f>SUM(H125:H147)</f>
        <v>0</v>
      </c>
      <c r="F124" s="287"/>
      <c r="G124" s="287"/>
      <c r="H124" s="287"/>
      <c r="I124" s="288" t="e">
        <f>E124/$G$195</f>
        <v>#DIV/0!</v>
      </c>
    </row>
    <row r="125" spans="1:9" s="195" customFormat="1" ht="12.75" outlineLevel="1">
      <c r="A125" s="306" t="s">
        <v>50</v>
      </c>
      <c r="B125" s="312" t="s">
        <v>197</v>
      </c>
      <c r="C125" s="271" t="s">
        <v>235</v>
      </c>
      <c r="D125" s="272" t="s">
        <v>421</v>
      </c>
      <c r="E125" s="273" t="s">
        <v>354</v>
      </c>
      <c r="F125" s="301">
        <v>150</v>
      </c>
      <c r="G125" s="192"/>
      <c r="H125" s="313">
        <f aca="true" t="shared" si="15" ref="H125:H139">F125*G125</f>
        <v>0</v>
      </c>
      <c r="I125" s="308" t="e">
        <f aca="true" t="shared" si="16" ref="I125:I147">H125/$G$195</f>
        <v>#DIV/0!</v>
      </c>
    </row>
    <row r="126" spans="1:9" s="195" customFormat="1" ht="12.75" outlineLevel="1">
      <c r="A126" s="306" t="s">
        <v>51</v>
      </c>
      <c r="B126" s="312" t="s">
        <v>198</v>
      </c>
      <c r="C126" s="271" t="s">
        <v>235</v>
      </c>
      <c r="D126" s="272" t="s">
        <v>410</v>
      </c>
      <c r="E126" s="273" t="s">
        <v>354</v>
      </c>
      <c r="F126" s="301">
        <v>80</v>
      </c>
      <c r="G126" s="192"/>
      <c r="H126" s="314">
        <f t="shared" si="15"/>
        <v>0</v>
      </c>
      <c r="I126" s="308" t="e">
        <f t="shared" si="16"/>
        <v>#DIV/0!</v>
      </c>
    </row>
    <row r="127" spans="1:9" s="195" customFormat="1" ht="12.75" outlineLevel="1">
      <c r="A127" s="306" t="s">
        <v>52</v>
      </c>
      <c r="B127" s="312" t="s">
        <v>109</v>
      </c>
      <c r="C127" s="271" t="s">
        <v>164</v>
      </c>
      <c r="D127" s="272" t="s">
        <v>422</v>
      </c>
      <c r="E127" s="273" t="s">
        <v>354</v>
      </c>
      <c r="F127" s="301">
        <v>70</v>
      </c>
      <c r="G127" s="192"/>
      <c r="H127" s="314">
        <f t="shared" si="15"/>
        <v>0</v>
      </c>
      <c r="I127" s="308" t="e">
        <f t="shared" si="16"/>
        <v>#DIV/0!</v>
      </c>
    </row>
    <row r="128" spans="1:9" s="195" customFormat="1" ht="12.75" outlineLevel="1">
      <c r="A128" s="306" t="s">
        <v>53</v>
      </c>
      <c r="B128" s="300" t="s">
        <v>201</v>
      </c>
      <c r="C128" s="271" t="s">
        <v>235</v>
      </c>
      <c r="D128" s="272" t="s">
        <v>411</v>
      </c>
      <c r="E128" s="273" t="s">
        <v>43</v>
      </c>
      <c r="F128" s="301">
        <v>70</v>
      </c>
      <c r="G128" s="192"/>
      <c r="H128" s="314">
        <f t="shared" si="15"/>
        <v>0</v>
      </c>
      <c r="I128" s="308" t="e">
        <f t="shared" si="16"/>
        <v>#DIV/0!</v>
      </c>
    </row>
    <row r="129" spans="1:9" s="195" customFormat="1" ht="12.75" outlineLevel="1">
      <c r="A129" s="306" t="s">
        <v>54</v>
      </c>
      <c r="B129" s="325" t="s">
        <v>203</v>
      </c>
      <c r="C129" s="271" t="s">
        <v>235</v>
      </c>
      <c r="D129" s="272" t="s">
        <v>412</v>
      </c>
      <c r="E129" s="273" t="s">
        <v>354</v>
      </c>
      <c r="F129" s="301">
        <v>350</v>
      </c>
      <c r="G129" s="192"/>
      <c r="H129" s="326">
        <f t="shared" si="15"/>
        <v>0</v>
      </c>
      <c r="I129" s="308" t="e">
        <f t="shared" si="16"/>
        <v>#DIV/0!</v>
      </c>
    </row>
    <row r="130" spans="1:9" ht="12.75" outlineLevel="1">
      <c r="A130" s="306" t="s">
        <v>55</v>
      </c>
      <c r="B130" s="300" t="s">
        <v>204</v>
      </c>
      <c r="C130" s="271" t="s">
        <v>235</v>
      </c>
      <c r="D130" s="272" t="s">
        <v>413</v>
      </c>
      <c r="E130" s="273" t="s">
        <v>354</v>
      </c>
      <c r="F130" s="301">
        <v>250</v>
      </c>
      <c r="G130" s="192"/>
      <c r="H130" s="314">
        <f t="shared" si="15"/>
        <v>0</v>
      </c>
      <c r="I130" s="308" t="e">
        <f t="shared" si="16"/>
        <v>#DIV/0!</v>
      </c>
    </row>
    <row r="131" spans="1:9" s="193" customFormat="1" ht="12.75" outlineLevel="1">
      <c r="A131" s="306" t="s">
        <v>56</v>
      </c>
      <c r="B131" s="300" t="s">
        <v>205</v>
      </c>
      <c r="C131" s="271" t="s">
        <v>235</v>
      </c>
      <c r="D131" s="272" t="s">
        <v>414</v>
      </c>
      <c r="E131" s="273" t="s">
        <v>354</v>
      </c>
      <c r="F131" s="301">
        <v>100</v>
      </c>
      <c r="G131" s="192"/>
      <c r="H131" s="314">
        <f t="shared" si="15"/>
        <v>0</v>
      </c>
      <c r="I131" s="308" t="e">
        <f t="shared" si="16"/>
        <v>#DIV/0!</v>
      </c>
    </row>
    <row r="132" spans="1:9" s="193" customFormat="1" ht="12.75" outlineLevel="1">
      <c r="A132" s="306" t="s">
        <v>307</v>
      </c>
      <c r="B132" s="300" t="s">
        <v>202</v>
      </c>
      <c r="C132" s="271" t="s">
        <v>235</v>
      </c>
      <c r="D132" s="272" t="s">
        <v>415</v>
      </c>
      <c r="E132" s="273" t="s">
        <v>354</v>
      </c>
      <c r="F132" s="301">
        <v>100</v>
      </c>
      <c r="G132" s="192"/>
      <c r="H132" s="314">
        <f t="shared" si="15"/>
        <v>0</v>
      </c>
      <c r="I132" s="308" t="e">
        <f t="shared" si="16"/>
        <v>#DIV/0!</v>
      </c>
    </row>
    <row r="133" spans="1:9" s="195" customFormat="1" ht="12.75" outlineLevel="1">
      <c r="A133" s="306" t="s">
        <v>308</v>
      </c>
      <c r="B133" s="300" t="s">
        <v>206</v>
      </c>
      <c r="C133" s="271" t="s">
        <v>235</v>
      </c>
      <c r="D133" s="272" t="s">
        <v>423</v>
      </c>
      <c r="E133" s="273" t="s">
        <v>43</v>
      </c>
      <c r="F133" s="301">
        <v>6</v>
      </c>
      <c r="G133" s="192"/>
      <c r="H133" s="314">
        <f t="shared" si="15"/>
        <v>0</v>
      </c>
      <c r="I133" s="308" t="e">
        <f t="shared" si="16"/>
        <v>#DIV/0!</v>
      </c>
    </row>
    <row r="134" spans="1:9" s="14" customFormat="1" ht="12.75" customHeight="1" outlineLevel="1">
      <c r="A134" s="306" t="s">
        <v>309</v>
      </c>
      <c r="B134" s="300" t="s">
        <v>207</v>
      </c>
      <c r="C134" s="271" t="s">
        <v>235</v>
      </c>
      <c r="D134" s="272" t="s">
        <v>424</v>
      </c>
      <c r="E134" s="273" t="s">
        <v>43</v>
      </c>
      <c r="F134" s="301">
        <v>9</v>
      </c>
      <c r="G134" s="192"/>
      <c r="H134" s="314">
        <f t="shared" si="15"/>
        <v>0</v>
      </c>
      <c r="I134" s="308" t="e">
        <f t="shared" si="16"/>
        <v>#DIV/0!</v>
      </c>
    </row>
    <row r="135" spans="1:9" s="193" customFormat="1" ht="12.75" outlineLevel="1">
      <c r="A135" s="306" t="s">
        <v>310</v>
      </c>
      <c r="B135" s="322" t="s">
        <v>199</v>
      </c>
      <c r="C135" s="271" t="s">
        <v>235</v>
      </c>
      <c r="D135" s="272" t="s">
        <v>425</v>
      </c>
      <c r="E135" s="273" t="s">
        <v>43</v>
      </c>
      <c r="F135" s="301">
        <v>1</v>
      </c>
      <c r="G135" s="192"/>
      <c r="H135" s="299">
        <f t="shared" si="15"/>
        <v>0</v>
      </c>
      <c r="I135" s="276" t="e">
        <f t="shared" si="16"/>
        <v>#DIV/0!</v>
      </c>
    </row>
    <row r="136" spans="1:9" ht="12.75" customHeight="1" outlineLevel="1">
      <c r="A136" s="306" t="s">
        <v>311</v>
      </c>
      <c r="B136" s="312" t="s">
        <v>196</v>
      </c>
      <c r="C136" s="271" t="s">
        <v>235</v>
      </c>
      <c r="D136" s="272" t="s">
        <v>419</v>
      </c>
      <c r="E136" s="273" t="s">
        <v>43</v>
      </c>
      <c r="F136" s="301">
        <v>3</v>
      </c>
      <c r="G136" s="192"/>
      <c r="H136" s="313">
        <f t="shared" si="15"/>
        <v>0</v>
      </c>
      <c r="I136" s="308" t="e">
        <f t="shared" si="16"/>
        <v>#DIV/0!</v>
      </c>
    </row>
    <row r="137" spans="1:9" ht="12.75" customHeight="1" outlineLevel="1">
      <c r="A137" s="306" t="s">
        <v>312</v>
      </c>
      <c r="B137" s="300" t="s">
        <v>213</v>
      </c>
      <c r="C137" s="271" t="s">
        <v>235</v>
      </c>
      <c r="D137" s="272" t="s">
        <v>426</v>
      </c>
      <c r="E137" s="273" t="s">
        <v>43</v>
      </c>
      <c r="F137" s="301">
        <v>4</v>
      </c>
      <c r="G137" s="192"/>
      <c r="H137" s="314">
        <f t="shared" si="15"/>
        <v>0</v>
      </c>
      <c r="I137" s="308" t="e">
        <f t="shared" si="16"/>
        <v>#DIV/0!</v>
      </c>
    </row>
    <row r="138" spans="1:9" s="193" customFormat="1" ht="12.75" customHeight="1" outlineLevel="1">
      <c r="A138" s="306" t="s">
        <v>313</v>
      </c>
      <c r="B138" s="300" t="s">
        <v>212</v>
      </c>
      <c r="C138" s="271" t="s">
        <v>235</v>
      </c>
      <c r="D138" s="272" t="s">
        <v>427</v>
      </c>
      <c r="E138" s="273" t="s">
        <v>43</v>
      </c>
      <c r="F138" s="301">
        <v>4</v>
      </c>
      <c r="G138" s="192"/>
      <c r="H138" s="314">
        <f t="shared" si="15"/>
        <v>0</v>
      </c>
      <c r="I138" s="308" t="e">
        <f t="shared" si="16"/>
        <v>#DIV/0!</v>
      </c>
    </row>
    <row r="139" spans="1:9" s="196" customFormat="1" ht="12.75" customHeight="1" outlineLevel="1">
      <c r="A139" s="306" t="s">
        <v>314</v>
      </c>
      <c r="B139" s="300" t="s">
        <v>209</v>
      </c>
      <c r="C139" s="271" t="s">
        <v>235</v>
      </c>
      <c r="D139" s="272" t="s">
        <v>428</v>
      </c>
      <c r="E139" s="273" t="s">
        <v>43</v>
      </c>
      <c r="F139" s="301">
        <v>16</v>
      </c>
      <c r="G139" s="192"/>
      <c r="H139" s="314">
        <f t="shared" si="15"/>
        <v>0</v>
      </c>
      <c r="I139" s="308" t="e">
        <f t="shared" si="16"/>
        <v>#DIV/0!</v>
      </c>
    </row>
    <row r="140" spans="1:9" ht="12.75" customHeight="1" outlineLevel="1">
      <c r="A140" s="306" t="s">
        <v>315</v>
      </c>
      <c r="B140" s="300" t="s">
        <v>210</v>
      </c>
      <c r="C140" s="271" t="s">
        <v>235</v>
      </c>
      <c r="D140" s="272" t="s">
        <v>429</v>
      </c>
      <c r="E140" s="273" t="s">
        <v>43</v>
      </c>
      <c r="F140" s="301">
        <v>20</v>
      </c>
      <c r="G140" s="192"/>
      <c r="H140" s="314">
        <f aca="true" t="shared" si="17" ref="H140:H145">F140*G140</f>
        <v>0</v>
      </c>
      <c r="I140" s="308" t="e">
        <f t="shared" si="16"/>
        <v>#DIV/0!</v>
      </c>
    </row>
    <row r="141" spans="1:9" ht="12.75" customHeight="1" outlineLevel="1">
      <c r="A141" s="306" t="s">
        <v>316</v>
      </c>
      <c r="B141" s="300" t="s">
        <v>208</v>
      </c>
      <c r="C141" s="271" t="s">
        <v>235</v>
      </c>
      <c r="D141" s="272" t="s">
        <v>430</v>
      </c>
      <c r="E141" s="273" t="s">
        <v>43</v>
      </c>
      <c r="F141" s="301">
        <v>32</v>
      </c>
      <c r="G141" s="192"/>
      <c r="H141" s="314">
        <f t="shared" si="17"/>
        <v>0</v>
      </c>
      <c r="I141" s="308" t="e">
        <f t="shared" si="16"/>
        <v>#DIV/0!</v>
      </c>
    </row>
    <row r="142" spans="1:9" ht="12.75" customHeight="1" outlineLevel="1">
      <c r="A142" s="306" t="s">
        <v>317</v>
      </c>
      <c r="B142" s="300">
        <v>100619</v>
      </c>
      <c r="C142" s="271" t="s">
        <v>236</v>
      </c>
      <c r="D142" s="272" t="s">
        <v>431</v>
      </c>
      <c r="E142" s="273" t="s">
        <v>43</v>
      </c>
      <c r="F142" s="301">
        <v>7</v>
      </c>
      <c r="G142" s="192"/>
      <c r="H142" s="314">
        <f t="shared" si="17"/>
        <v>0</v>
      </c>
      <c r="I142" s="308" t="e">
        <f t="shared" si="16"/>
        <v>#DIV/0!</v>
      </c>
    </row>
    <row r="143" spans="1:9" ht="12.75" customHeight="1" outlineLevel="1">
      <c r="A143" s="306" t="s">
        <v>318</v>
      </c>
      <c r="B143" s="300">
        <v>101636</v>
      </c>
      <c r="C143" s="271" t="s">
        <v>236</v>
      </c>
      <c r="D143" s="272" t="s">
        <v>432</v>
      </c>
      <c r="E143" s="273" t="s">
        <v>43</v>
      </c>
      <c r="F143" s="301">
        <v>7</v>
      </c>
      <c r="G143" s="192"/>
      <c r="H143" s="314">
        <f t="shared" si="17"/>
        <v>0</v>
      </c>
      <c r="I143" s="308" t="e">
        <f t="shared" si="16"/>
        <v>#DIV/0!</v>
      </c>
    </row>
    <row r="144" spans="1:9" ht="12.75" customHeight="1" outlineLevel="1">
      <c r="A144" s="306" t="s">
        <v>319</v>
      </c>
      <c r="B144" s="300">
        <v>101656</v>
      </c>
      <c r="C144" s="271" t="s">
        <v>236</v>
      </c>
      <c r="D144" s="272" t="s">
        <v>433</v>
      </c>
      <c r="E144" s="273" t="s">
        <v>43</v>
      </c>
      <c r="F144" s="301">
        <v>14</v>
      </c>
      <c r="G144" s="192"/>
      <c r="H144" s="314">
        <f t="shared" si="17"/>
        <v>0</v>
      </c>
      <c r="I144" s="308" t="e">
        <f t="shared" si="16"/>
        <v>#DIV/0!</v>
      </c>
    </row>
    <row r="145" spans="1:9" ht="12.75" customHeight="1" outlineLevel="1">
      <c r="A145" s="306" t="s">
        <v>320</v>
      </c>
      <c r="B145" s="300" t="s">
        <v>170</v>
      </c>
      <c r="C145" s="271" t="s">
        <v>235</v>
      </c>
      <c r="D145" s="272" t="s">
        <v>365</v>
      </c>
      <c r="E145" s="273" t="s">
        <v>352</v>
      </c>
      <c r="F145" s="301">
        <v>1.75</v>
      </c>
      <c r="G145" s="192"/>
      <c r="H145" s="314">
        <f t="shared" si="17"/>
        <v>0</v>
      </c>
      <c r="I145" s="308" t="e">
        <f t="shared" si="16"/>
        <v>#DIV/0!</v>
      </c>
    </row>
    <row r="146" spans="1:9" ht="12.75" customHeight="1" outlineLevel="1">
      <c r="A146" s="306" t="s">
        <v>321</v>
      </c>
      <c r="B146" s="300" t="s">
        <v>171</v>
      </c>
      <c r="C146" s="271" t="s">
        <v>235</v>
      </c>
      <c r="D146" s="272" t="s">
        <v>366</v>
      </c>
      <c r="E146" s="273" t="s">
        <v>367</v>
      </c>
      <c r="F146" s="301">
        <v>70</v>
      </c>
      <c r="G146" s="192"/>
      <c r="H146" s="314">
        <f>F146*G146</f>
        <v>0</v>
      </c>
      <c r="I146" s="308" t="e">
        <f t="shared" si="16"/>
        <v>#DIV/0!</v>
      </c>
    </row>
    <row r="147" spans="1:9" ht="12.75" customHeight="1" outlineLevel="1">
      <c r="A147" s="306" t="s">
        <v>322</v>
      </c>
      <c r="B147" s="300" t="s">
        <v>173</v>
      </c>
      <c r="C147" s="271" t="s">
        <v>235</v>
      </c>
      <c r="D147" s="272" t="s">
        <v>368</v>
      </c>
      <c r="E147" s="273" t="s">
        <v>362</v>
      </c>
      <c r="F147" s="301">
        <v>0.06</v>
      </c>
      <c r="G147" s="192"/>
      <c r="H147" s="314">
        <f>F147*G147</f>
        <v>0</v>
      </c>
      <c r="I147" s="308" t="e">
        <f t="shared" si="16"/>
        <v>#DIV/0!</v>
      </c>
    </row>
    <row r="148" spans="1:9" ht="12.75" customHeight="1" outlineLevel="1">
      <c r="A148" s="304" t="s">
        <v>57</v>
      </c>
      <c r="B148" s="305"/>
      <c r="C148" s="267"/>
      <c r="D148" s="279" t="s">
        <v>125</v>
      </c>
      <c r="E148" s="269">
        <f>SUM(H149:H151)</f>
        <v>0</v>
      </c>
      <c r="F148" s="269"/>
      <c r="G148" s="269"/>
      <c r="H148" s="269"/>
      <c r="I148" s="270" t="e">
        <f>E148/$G$195</f>
        <v>#DIV/0!</v>
      </c>
    </row>
    <row r="149" spans="1:9" ht="12.75" customHeight="1" outlineLevel="1">
      <c r="A149" s="21" t="s">
        <v>58</v>
      </c>
      <c r="B149" s="320" t="s">
        <v>211</v>
      </c>
      <c r="C149" s="271" t="s">
        <v>235</v>
      </c>
      <c r="D149" s="272" t="s">
        <v>434</v>
      </c>
      <c r="E149" s="273" t="s">
        <v>43</v>
      </c>
      <c r="F149" s="301">
        <v>47</v>
      </c>
      <c r="G149" s="192"/>
      <c r="H149" s="321">
        <f>F149*G149</f>
        <v>0</v>
      </c>
      <c r="I149" s="275" t="e">
        <f>H149/$G$195</f>
        <v>#DIV/0!</v>
      </c>
    </row>
    <row r="150" spans="1:9" ht="12.75" customHeight="1" outlineLevel="1">
      <c r="A150" s="21" t="s">
        <v>59</v>
      </c>
      <c r="B150" s="322" t="s">
        <v>108</v>
      </c>
      <c r="C150" s="271" t="s">
        <v>164</v>
      </c>
      <c r="D150" s="272" t="s">
        <v>435</v>
      </c>
      <c r="E150" s="273" t="s">
        <v>354</v>
      </c>
      <c r="F150" s="301">
        <v>211.5</v>
      </c>
      <c r="G150" s="192"/>
      <c r="H150" s="299">
        <f>F150*G150</f>
        <v>0</v>
      </c>
      <c r="I150" s="276" t="e">
        <f>H150/$G$195</f>
        <v>#DIV/0!</v>
      </c>
    </row>
    <row r="151" spans="1:9" s="14" customFormat="1" ht="12.75" customHeight="1" outlineLevel="1" thickBot="1">
      <c r="A151" s="21" t="s">
        <v>60</v>
      </c>
      <c r="B151" s="322" t="s">
        <v>203</v>
      </c>
      <c r="C151" s="271" t="s">
        <v>235</v>
      </c>
      <c r="D151" s="272" t="s">
        <v>412</v>
      </c>
      <c r="E151" s="273" t="s">
        <v>354</v>
      </c>
      <c r="F151" s="301">
        <v>486.45</v>
      </c>
      <c r="G151" s="192"/>
      <c r="H151" s="299">
        <f>F151*G151</f>
        <v>0</v>
      </c>
      <c r="I151" s="276" t="e">
        <f>H151/$G$195</f>
        <v>#DIV/0!</v>
      </c>
    </row>
    <row r="152" spans="1:9" s="14" customFormat="1" ht="15.75" customHeight="1" thickBot="1">
      <c r="A152" s="281">
        <v>10</v>
      </c>
      <c r="B152" s="282"/>
      <c r="C152" s="260"/>
      <c r="D152" s="261" t="s">
        <v>126</v>
      </c>
      <c r="E152" s="262">
        <f>SUM(E153,E157)</f>
        <v>0</v>
      </c>
      <c r="F152" s="262"/>
      <c r="G152" s="262"/>
      <c r="H152" s="263"/>
      <c r="I152" s="264" t="e">
        <f>E152/$G$195</f>
        <v>#DIV/0!</v>
      </c>
    </row>
    <row r="153" spans="1:9" s="14" customFormat="1" ht="12.75" customHeight="1" outlineLevel="1">
      <c r="A153" s="295" t="s">
        <v>61</v>
      </c>
      <c r="B153" s="296"/>
      <c r="C153" s="285"/>
      <c r="D153" s="286" t="s">
        <v>66</v>
      </c>
      <c r="E153" s="287">
        <f>SUM(H154:H156)</f>
        <v>0</v>
      </c>
      <c r="F153" s="287"/>
      <c r="G153" s="287"/>
      <c r="H153" s="287"/>
      <c r="I153" s="288" t="e">
        <f>E153/$G$195</f>
        <v>#DIV/0!</v>
      </c>
    </row>
    <row r="154" spans="1:9" s="14" customFormat="1" ht="12.75" outlineLevel="1">
      <c r="A154" s="8" t="s">
        <v>62</v>
      </c>
      <c r="B154" s="320" t="s">
        <v>215</v>
      </c>
      <c r="C154" s="271" t="s">
        <v>235</v>
      </c>
      <c r="D154" s="272" t="s">
        <v>98</v>
      </c>
      <c r="E154" s="273" t="s">
        <v>352</v>
      </c>
      <c r="F154" s="301">
        <v>139.49</v>
      </c>
      <c r="G154" s="192"/>
      <c r="H154" s="314">
        <f>F154*G154</f>
        <v>0</v>
      </c>
      <c r="I154" s="275" t="e">
        <f>H154/$G$195</f>
        <v>#DIV/0!</v>
      </c>
    </row>
    <row r="155" spans="1:9" s="14" customFormat="1" ht="12.75" outlineLevel="1">
      <c r="A155" s="8" t="s">
        <v>153</v>
      </c>
      <c r="B155" s="322" t="s">
        <v>216</v>
      </c>
      <c r="C155" s="271" t="s">
        <v>235</v>
      </c>
      <c r="D155" s="272" t="s">
        <v>399</v>
      </c>
      <c r="E155" s="273" t="s">
        <v>352</v>
      </c>
      <c r="F155" s="301">
        <v>139.49</v>
      </c>
      <c r="G155" s="192"/>
      <c r="H155" s="314">
        <f>F155*G155</f>
        <v>0</v>
      </c>
      <c r="I155" s="276" t="e">
        <f>H155/$G$195</f>
        <v>#DIV/0!</v>
      </c>
    </row>
    <row r="156" spans="1:9" s="14" customFormat="1" ht="12.75" outlineLevel="1">
      <c r="A156" s="8" t="s">
        <v>154</v>
      </c>
      <c r="B156" s="320" t="s">
        <v>217</v>
      </c>
      <c r="C156" s="271" t="s">
        <v>235</v>
      </c>
      <c r="D156" s="327" t="s">
        <v>99</v>
      </c>
      <c r="E156" s="273" t="s">
        <v>352</v>
      </c>
      <c r="F156" s="301">
        <v>139.49</v>
      </c>
      <c r="G156" s="192"/>
      <c r="H156" s="314">
        <f>F156*G156</f>
        <v>0</v>
      </c>
      <c r="I156" s="276" t="e">
        <f>H156/$G$195</f>
        <v>#DIV/0!</v>
      </c>
    </row>
    <row r="157" spans="1:9" s="14" customFormat="1" ht="12.75" customHeight="1" outlineLevel="1">
      <c r="A157" s="304" t="s">
        <v>96</v>
      </c>
      <c r="B157" s="305"/>
      <c r="C157" s="328"/>
      <c r="D157" s="329" t="s">
        <v>267</v>
      </c>
      <c r="E157" s="330">
        <f>SUM(H158:H168)</f>
        <v>0</v>
      </c>
      <c r="F157" s="269"/>
      <c r="G157" s="269"/>
      <c r="H157" s="269"/>
      <c r="I157" s="270" t="e">
        <f>E157/$G$195</f>
        <v>#DIV/0!</v>
      </c>
    </row>
    <row r="158" spans="1:9" s="14" customFormat="1" ht="12.75" outlineLevel="1">
      <c r="A158" s="8" t="s">
        <v>156</v>
      </c>
      <c r="B158" s="322" t="s">
        <v>215</v>
      </c>
      <c r="C158" s="271" t="s">
        <v>235</v>
      </c>
      <c r="D158" s="272" t="s">
        <v>98</v>
      </c>
      <c r="E158" s="273" t="s">
        <v>352</v>
      </c>
      <c r="F158" s="331">
        <v>128.33</v>
      </c>
      <c r="G158" s="192"/>
      <c r="H158" s="332">
        <f aca="true" t="shared" si="18" ref="H158:H168">F158*G158</f>
        <v>0</v>
      </c>
      <c r="I158" s="333" t="e">
        <f aca="true" t="shared" si="19" ref="I158:I168">H158/$G$195</f>
        <v>#DIV/0!</v>
      </c>
    </row>
    <row r="159" spans="1:9" s="14" customFormat="1" ht="12.75" outlineLevel="1">
      <c r="A159" s="8" t="s">
        <v>157</v>
      </c>
      <c r="B159" s="322" t="s">
        <v>216</v>
      </c>
      <c r="C159" s="271" t="s">
        <v>235</v>
      </c>
      <c r="D159" s="272" t="s">
        <v>399</v>
      </c>
      <c r="E159" s="273" t="s">
        <v>352</v>
      </c>
      <c r="F159" s="331">
        <v>128.33</v>
      </c>
      <c r="G159" s="192"/>
      <c r="H159" s="332">
        <f t="shared" si="18"/>
        <v>0</v>
      </c>
      <c r="I159" s="333" t="e">
        <f t="shared" si="19"/>
        <v>#DIV/0!</v>
      </c>
    </row>
    <row r="160" spans="1:9" s="14" customFormat="1" ht="12.75" outlineLevel="1">
      <c r="A160" s="8" t="s">
        <v>158</v>
      </c>
      <c r="B160" s="322" t="s">
        <v>217</v>
      </c>
      <c r="C160" s="271" t="s">
        <v>235</v>
      </c>
      <c r="D160" s="272" t="s">
        <v>99</v>
      </c>
      <c r="E160" s="273" t="s">
        <v>352</v>
      </c>
      <c r="F160" s="331">
        <v>128.33</v>
      </c>
      <c r="G160" s="192"/>
      <c r="H160" s="332">
        <f t="shared" si="18"/>
        <v>0</v>
      </c>
      <c r="I160" s="333" t="e">
        <f t="shared" si="19"/>
        <v>#DIV/0!</v>
      </c>
    </row>
    <row r="161" spans="1:9" s="14" customFormat="1" ht="12.75" outlineLevel="1">
      <c r="A161" s="8" t="s">
        <v>159</v>
      </c>
      <c r="B161" s="322" t="s">
        <v>105</v>
      </c>
      <c r="C161" s="271" t="s">
        <v>164</v>
      </c>
      <c r="D161" s="272" t="s">
        <v>436</v>
      </c>
      <c r="E161" s="273" t="s">
        <v>352</v>
      </c>
      <c r="F161" s="331">
        <v>3.18</v>
      </c>
      <c r="G161" s="192"/>
      <c r="H161" s="332">
        <f t="shared" si="18"/>
        <v>0</v>
      </c>
      <c r="I161" s="333" t="e">
        <f t="shared" si="19"/>
        <v>#DIV/0!</v>
      </c>
    </row>
    <row r="162" spans="1:9" s="14" customFormat="1" ht="12.75" outlineLevel="1">
      <c r="A162" s="8" t="s">
        <v>323</v>
      </c>
      <c r="B162" s="322" t="s">
        <v>106</v>
      </c>
      <c r="C162" s="271" t="s">
        <v>164</v>
      </c>
      <c r="D162" s="272" t="s">
        <v>437</v>
      </c>
      <c r="E162" s="273" t="s">
        <v>352</v>
      </c>
      <c r="F162" s="331">
        <v>3.18</v>
      </c>
      <c r="G162" s="192"/>
      <c r="H162" s="332">
        <f t="shared" si="18"/>
        <v>0</v>
      </c>
      <c r="I162" s="333" t="e">
        <f t="shared" si="19"/>
        <v>#DIV/0!</v>
      </c>
    </row>
    <row r="163" spans="1:9" s="14" customFormat="1" ht="12.75" outlineLevel="1">
      <c r="A163" s="8" t="s">
        <v>324</v>
      </c>
      <c r="B163" s="322" t="s">
        <v>107</v>
      </c>
      <c r="C163" s="271" t="s">
        <v>164</v>
      </c>
      <c r="D163" s="272" t="s">
        <v>438</v>
      </c>
      <c r="E163" s="273" t="s">
        <v>352</v>
      </c>
      <c r="F163" s="331">
        <v>3.18</v>
      </c>
      <c r="G163" s="192"/>
      <c r="H163" s="332">
        <f t="shared" si="18"/>
        <v>0</v>
      </c>
      <c r="I163" s="333" t="e">
        <f t="shared" si="19"/>
        <v>#DIV/0!</v>
      </c>
    </row>
    <row r="164" spans="1:9" s="14" customFormat="1" ht="12.75" outlineLevel="1">
      <c r="A164" s="8" t="s">
        <v>325</v>
      </c>
      <c r="B164" s="322" t="s">
        <v>100</v>
      </c>
      <c r="C164" s="271" t="s">
        <v>164</v>
      </c>
      <c r="D164" s="272" t="s">
        <v>391</v>
      </c>
      <c r="E164" s="273" t="s">
        <v>352</v>
      </c>
      <c r="F164" s="331">
        <v>1.86</v>
      </c>
      <c r="G164" s="192"/>
      <c r="H164" s="332">
        <f t="shared" si="18"/>
        <v>0</v>
      </c>
      <c r="I164" s="333" t="e">
        <f t="shared" si="19"/>
        <v>#DIV/0!</v>
      </c>
    </row>
    <row r="165" spans="1:9" s="14" customFormat="1" ht="25.5" outlineLevel="1">
      <c r="A165" s="8" t="s">
        <v>326</v>
      </c>
      <c r="B165" s="322" t="s">
        <v>183</v>
      </c>
      <c r="C165" s="271" t="s">
        <v>235</v>
      </c>
      <c r="D165" s="272" t="s">
        <v>379</v>
      </c>
      <c r="E165" s="273" t="s">
        <v>367</v>
      </c>
      <c r="F165" s="331">
        <v>71.5</v>
      </c>
      <c r="G165" s="192"/>
      <c r="H165" s="332">
        <f t="shared" si="18"/>
        <v>0</v>
      </c>
      <c r="I165" s="333" t="e">
        <f t="shared" si="19"/>
        <v>#DIV/0!</v>
      </c>
    </row>
    <row r="166" spans="1:9" s="14" customFormat="1" ht="15" customHeight="1" outlineLevel="1">
      <c r="A166" s="8" t="s">
        <v>327</v>
      </c>
      <c r="B166" s="322" t="s">
        <v>222</v>
      </c>
      <c r="C166" s="271" t="s">
        <v>235</v>
      </c>
      <c r="D166" s="272" t="s">
        <v>380</v>
      </c>
      <c r="E166" s="273" t="s">
        <v>352</v>
      </c>
      <c r="F166" s="331">
        <v>2.54</v>
      </c>
      <c r="G166" s="192"/>
      <c r="H166" s="332">
        <f t="shared" si="18"/>
        <v>0</v>
      </c>
      <c r="I166" s="333" t="e">
        <f t="shared" si="19"/>
        <v>#DIV/0!</v>
      </c>
    </row>
    <row r="167" spans="1:9" s="14" customFormat="1" ht="14.25" customHeight="1" outlineLevel="1">
      <c r="A167" s="8" t="s">
        <v>328</v>
      </c>
      <c r="B167" s="322" t="s">
        <v>181</v>
      </c>
      <c r="C167" s="271" t="s">
        <v>235</v>
      </c>
      <c r="D167" s="272" t="s">
        <v>439</v>
      </c>
      <c r="E167" s="273" t="s">
        <v>352</v>
      </c>
      <c r="F167" s="331">
        <v>1.15</v>
      </c>
      <c r="G167" s="192"/>
      <c r="H167" s="332">
        <f t="shared" si="18"/>
        <v>0</v>
      </c>
      <c r="I167" s="333" t="e">
        <f t="shared" si="19"/>
        <v>#DIV/0!</v>
      </c>
    </row>
    <row r="168" spans="1:9" s="14" customFormat="1" ht="14.25" customHeight="1" outlineLevel="1" thickBot="1">
      <c r="A168" s="8" t="s">
        <v>334</v>
      </c>
      <c r="B168" s="322" t="s">
        <v>233</v>
      </c>
      <c r="C168" s="271" t="s">
        <v>235</v>
      </c>
      <c r="D168" s="272" t="s">
        <v>440</v>
      </c>
      <c r="E168" s="273" t="s">
        <v>43</v>
      </c>
      <c r="F168" s="331">
        <v>2</v>
      </c>
      <c r="G168" s="192"/>
      <c r="H168" s="332">
        <f t="shared" si="18"/>
        <v>0</v>
      </c>
      <c r="I168" s="333" t="e">
        <f t="shared" si="19"/>
        <v>#DIV/0!</v>
      </c>
    </row>
    <row r="169" spans="1:9" s="15" customFormat="1" ht="15.75" thickBot="1">
      <c r="A169" s="281">
        <v>11</v>
      </c>
      <c r="B169" s="282"/>
      <c r="C169" s="260"/>
      <c r="D169" s="261" t="s">
        <v>329</v>
      </c>
      <c r="E169" s="262">
        <f>SUM(E170+E172)</f>
        <v>0</v>
      </c>
      <c r="F169" s="262"/>
      <c r="G169" s="262"/>
      <c r="H169" s="263"/>
      <c r="I169" s="264" t="e">
        <f>E169/$G$195</f>
        <v>#DIV/0!</v>
      </c>
    </row>
    <row r="170" spans="1:9" s="14" customFormat="1" ht="12.75" customHeight="1" outlineLevel="1">
      <c r="A170" s="295" t="s">
        <v>63</v>
      </c>
      <c r="B170" s="296"/>
      <c r="C170" s="285"/>
      <c r="D170" s="286" t="s">
        <v>330</v>
      </c>
      <c r="E170" s="287">
        <f>SUM(H171)</f>
        <v>0</v>
      </c>
      <c r="F170" s="287"/>
      <c r="G170" s="287"/>
      <c r="H170" s="287"/>
      <c r="I170" s="288" t="e">
        <f>E170/$G$195</f>
        <v>#DIV/0!</v>
      </c>
    </row>
    <row r="171" spans="1:9" ht="12.75" outlineLevel="1">
      <c r="A171" s="334" t="s">
        <v>64</v>
      </c>
      <c r="B171" s="25" t="s">
        <v>214</v>
      </c>
      <c r="C171" s="335" t="s">
        <v>235</v>
      </c>
      <c r="D171" s="327" t="s">
        <v>441</v>
      </c>
      <c r="E171" s="336" t="s">
        <v>352</v>
      </c>
      <c r="F171" s="336">
        <v>28.38</v>
      </c>
      <c r="G171" s="197"/>
      <c r="H171" s="318">
        <f>F171*G171</f>
        <v>0</v>
      </c>
      <c r="I171" s="319" t="e">
        <f>H171/$G$195</f>
        <v>#DIV/0!</v>
      </c>
    </row>
    <row r="172" spans="1:9" s="14" customFormat="1" ht="12.75" customHeight="1" outlineLevel="1">
      <c r="A172" s="337" t="s">
        <v>63</v>
      </c>
      <c r="B172" s="337"/>
      <c r="C172" s="338"/>
      <c r="D172" s="329" t="s">
        <v>331</v>
      </c>
      <c r="E172" s="339">
        <f>SUM(H173:H175)</f>
        <v>0</v>
      </c>
      <c r="F172" s="339"/>
      <c r="G172" s="339"/>
      <c r="H172" s="339"/>
      <c r="I172" s="340" t="e">
        <f>E172/$G$195</f>
        <v>#DIV/0!</v>
      </c>
    </row>
    <row r="173" spans="1:9" ht="12.75" outlineLevel="1">
      <c r="A173" s="21" t="s">
        <v>64</v>
      </c>
      <c r="B173" s="2" t="s">
        <v>90</v>
      </c>
      <c r="C173" s="271" t="s">
        <v>164</v>
      </c>
      <c r="D173" s="272" t="s">
        <v>442</v>
      </c>
      <c r="E173" s="273" t="s">
        <v>352</v>
      </c>
      <c r="F173" s="301">
        <v>13.44</v>
      </c>
      <c r="G173" s="192"/>
      <c r="H173" s="321">
        <f>F173*G173</f>
        <v>0</v>
      </c>
      <c r="I173" s="275" t="e">
        <f>H173/$G$195</f>
        <v>#DIV/0!</v>
      </c>
    </row>
    <row r="174" spans="1:9" ht="12.75" outlineLevel="1">
      <c r="A174" s="21" t="s">
        <v>65</v>
      </c>
      <c r="B174" s="2" t="s">
        <v>220</v>
      </c>
      <c r="C174" s="271" t="s">
        <v>235</v>
      </c>
      <c r="D174" s="272" t="s">
        <v>443</v>
      </c>
      <c r="E174" s="273" t="s">
        <v>352</v>
      </c>
      <c r="F174" s="301">
        <v>20.35</v>
      </c>
      <c r="G174" s="192"/>
      <c r="H174" s="321">
        <f>F174*G174</f>
        <v>0</v>
      </c>
      <c r="I174" s="275" t="e">
        <f>H174/$G$195</f>
        <v>#DIV/0!</v>
      </c>
    </row>
    <row r="175" spans="1:9" ht="13.5" outlineLevel="1" thickBot="1">
      <c r="A175" s="21" t="s">
        <v>65</v>
      </c>
      <c r="B175" s="2" t="s">
        <v>129</v>
      </c>
      <c r="C175" s="271" t="s">
        <v>164</v>
      </c>
      <c r="D175" s="272" t="s">
        <v>444</v>
      </c>
      <c r="E175" s="273" t="s">
        <v>352</v>
      </c>
      <c r="F175" s="301">
        <v>14.94</v>
      </c>
      <c r="G175" s="192"/>
      <c r="H175" s="321">
        <f>F175*G175</f>
        <v>0</v>
      </c>
      <c r="I175" s="275" t="e">
        <f>H175/$G$195</f>
        <v>#DIV/0!</v>
      </c>
    </row>
    <row r="176" spans="1:9" s="15" customFormat="1" ht="15.75" customHeight="1" thickBot="1">
      <c r="A176" s="281">
        <v>12</v>
      </c>
      <c r="B176" s="282"/>
      <c r="C176" s="260"/>
      <c r="D176" s="261" t="s">
        <v>72</v>
      </c>
      <c r="E176" s="262">
        <f>E177+E180+E183+E185</f>
        <v>0</v>
      </c>
      <c r="F176" s="262"/>
      <c r="G176" s="262"/>
      <c r="H176" s="263"/>
      <c r="I176" s="264" t="e">
        <f>E176/$G$195</f>
        <v>#DIV/0!</v>
      </c>
    </row>
    <row r="177" spans="1:9" s="14" customFormat="1" ht="12.75" customHeight="1" outlineLevel="1">
      <c r="A177" s="295" t="s">
        <v>67</v>
      </c>
      <c r="B177" s="296"/>
      <c r="C177" s="285"/>
      <c r="D177" s="286" t="s">
        <v>161</v>
      </c>
      <c r="E177" s="287">
        <f>SUM(H178:H179)</f>
        <v>0</v>
      </c>
      <c r="F177" s="287"/>
      <c r="G177" s="287"/>
      <c r="H177" s="287"/>
      <c r="I177" s="288" t="e">
        <f>E177/$G$195</f>
        <v>#DIV/0!</v>
      </c>
    </row>
    <row r="178" spans="1:9" ht="12.75" customHeight="1" outlineLevel="1">
      <c r="A178" s="8" t="s">
        <v>68</v>
      </c>
      <c r="B178" s="341" t="s">
        <v>223</v>
      </c>
      <c r="C178" s="271" t="s">
        <v>235</v>
      </c>
      <c r="D178" s="272" t="s">
        <v>445</v>
      </c>
      <c r="E178" s="273" t="s">
        <v>352</v>
      </c>
      <c r="F178" s="274">
        <v>43.32</v>
      </c>
      <c r="G178" s="192"/>
      <c r="H178" s="3">
        <f>F178*G178</f>
        <v>0</v>
      </c>
      <c r="I178" s="275" t="e">
        <f>H178/$G$195</f>
        <v>#DIV/0!</v>
      </c>
    </row>
    <row r="179" spans="1:9" ht="12.75" customHeight="1" outlineLevel="1">
      <c r="A179" s="8" t="s">
        <v>69</v>
      </c>
      <c r="B179" s="322" t="s">
        <v>222</v>
      </c>
      <c r="C179" s="271" t="s">
        <v>235</v>
      </c>
      <c r="D179" s="272" t="s">
        <v>380</v>
      </c>
      <c r="E179" s="273" t="s">
        <v>352</v>
      </c>
      <c r="F179" s="274">
        <v>69.84</v>
      </c>
      <c r="G179" s="192"/>
      <c r="H179" s="3">
        <f>F179*G179</f>
        <v>0</v>
      </c>
      <c r="I179" s="275" t="e">
        <f>H179/$G$195</f>
        <v>#DIV/0!</v>
      </c>
    </row>
    <row r="180" spans="1:9" s="195" customFormat="1" ht="12.75" customHeight="1" outlineLevel="1">
      <c r="A180" s="304" t="s">
        <v>70</v>
      </c>
      <c r="B180" s="305"/>
      <c r="C180" s="267"/>
      <c r="D180" s="279" t="s">
        <v>332</v>
      </c>
      <c r="E180" s="269">
        <f>SUM(H181:H182)</f>
        <v>0</v>
      </c>
      <c r="F180" s="269"/>
      <c r="G180" s="269"/>
      <c r="H180" s="269"/>
      <c r="I180" s="270" t="e">
        <f>E180/$G$195</f>
        <v>#DIV/0!</v>
      </c>
    </row>
    <row r="181" spans="1:9" s="195" customFormat="1" ht="12.75" customHeight="1" outlineLevel="1">
      <c r="A181" s="21" t="s">
        <v>89</v>
      </c>
      <c r="B181" s="320" t="s">
        <v>228</v>
      </c>
      <c r="C181" s="271" t="s">
        <v>235</v>
      </c>
      <c r="D181" s="272" t="s">
        <v>446</v>
      </c>
      <c r="E181" s="273" t="s">
        <v>43</v>
      </c>
      <c r="F181" s="301">
        <v>1</v>
      </c>
      <c r="G181" s="192"/>
      <c r="H181" s="321">
        <f>F181*G181</f>
        <v>0</v>
      </c>
      <c r="I181" s="275" t="e">
        <f>H181/$G$195</f>
        <v>#DIV/0!</v>
      </c>
    </row>
    <row r="182" spans="1:9" ht="12.75" customHeight="1" outlineLevel="1">
      <c r="A182" s="21" t="s">
        <v>160</v>
      </c>
      <c r="B182" s="322" t="s">
        <v>229</v>
      </c>
      <c r="C182" s="271" t="s">
        <v>235</v>
      </c>
      <c r="D182" s="272" t="s">
        <v>447</v>
      </c>
      <c r="E182" s="273" t="s">
        <v>352</v>
      </c>
      <c r="F182" s="301">
        <v>312.94</v>
      </c>
      <c r="G182" s="192"/>
      <c r="H182" s="299">
        <f>F182*G182</f>
        <v>0</v>
      </c>
      <c r="I182" s="276" t="e">
        <f>H182/$G$195</f>
        <v>#DIV/0!</v>
      </c>
    </row>
    <row r="183" spans="1:9" s="195" customFormat="1" ht="12.75" customHeight="1" outlineLevel="1">
      <c r="A183" s="304" t="s">
        <v>335</v>
      </c>
      <c r="B183" s="305"/>
      <c r="C183" s="267"/>
      <c r="D183" s="279" t="s">
        <v>162</v>
      </c>
      <c r="E183" s="269">
        <f>SUM(H184:H184)</f>
        <v>0</v>
      </c>
      <c r="F183" s="269"/>
      <c r="G183" s="269"/>
      <c r="H183" s="269"/>
      <c r="I183" s="270" t="e">
        <f>E183/$G$195</f>
        <v>#DIV/0!</v>
      </c>
    </row>
    <row r="184" spans="1:9" s="195" customFormat="1" ht="12.75" customHeight="1" outlineLevel="1">
      <c r="A184" s="21" t="s">
        <v>336</v>
      </c>
      <c r="B184" s="341" t="s">
        <v>223</v>
      </c>
      <c r="C184" s="271" t="s">
        <v>235</v>
      </c>
      <c r="D184" s="272" t="s">
        <v>445</v>
      </c>
      <c r="E184" s="273" t="s">
        <v>352</v>
      </c>
      <c r="F184" s="331">
        <v>139.49</v>
      </c>
      <c r="G184" s="192"/>
      <c r="H184" s="299">
        <f>F184*G184</f>
        <v>0</v>
      </c>
      <c r="I184" s="276" t="e">
        <f>H184/$G$195</f>
        <v>#DIV/0!</v>
      </c>
    </row>
    <row r="185" spans="1:9" s="195" customFormat="1" ht="12.75" customHeight="1" outlineLevel="1">
      <c r="A185" s="304" t="s">
        <v>71</v>
      </c>
      <c r="B185" s="305"/>
      <c r="C185" s="267"/>
      <c r="D185" s="279" t="s">
        <v>77</v>
      </c>
      <c r="E185" s="269">
        <f>SUM(H186:H187)</f>
        <v>0</v>
      </c>
      <c r="F185" s="269"/>
      <c r="G185" s="269"/>
      <c r="H185" s="269"/>
      <c r="I185" s="270" t="e">
        <f>E185/$G$195</f>
        <v>#DIV/0!</v>
      </c>
    </row>
    <row r="186" spans="1:9" s="195" customFormat="1" ht="12.75" outlineLevel="1">
      <c r="A186" s="21" t="s">
        <v>337</v>
      </c>
      <c r="B186" s="322" t="s">
        <v>223</v>
      </c>
      <c r="C186" s="271" t="s">
        <v>235</v>
      </c>
      <c r="D186" s="272" t="s">
        <v>445</v>
      </c>
      <c r="E186" s="273" t="s">
        <v>352</v>
      </c>
      <c r="F186" s="331">
        <v>1200.08</v>
      </c>
      <c r="G186" s="192"/>
      <c r="H186" s="299">
        <f>F186*G186</f>
        <v>0</v>
      </c>
      <c r="I186" s="276" t="e">
        <f>H186/$G$195</f>
        <v>#DIV/0!</v>
      </c>
    </row>
    <row r="187" spans="1:9" s="195" customFormat="1" ht="13.5" outlineLevel="1" thickBot="1">
      <c r="A187" s="21" t="s">
        <v>338</v>
      </c>
      <c r="B187" s="322" t="s">
        <v>230</v>
      </c>
      <c r="C187" s="271" t="s">
        <v>235</v>
      </c>
      <c r="D187" s="272" t="s">
        <v>448</v>
      </c>
      <c r="E187" s="273" t="s">
        <v>352</v>
      </c>
      <c r="F187" s="331">
        <v>1.53</v>
      </c>
      <c r="G187" s="192"/>
      <c r="H187" s="299">
        <f>F187*G187</f>
        <v>0</v>
      </c>
      <c r="I187" s="276" t="e">
        <f>H187/$G$195</f>
        <v>#DIV/0!</v>
      </c>
    </row>
    <row r="188" spans="1:9" s="15" customFormat="1" ht="15.75" customHeight="1" thickBot="1">
      <c r="A188" s="281">
        <v>13</v>
      </c>
      <c r="B188" s="282"/>
      <c r="C188" s="260"/>
      <c r="D188" s="261" t="s">
        <v>78</v>
      </c>
      <c r="E188" s="262">
        <f>E189+E191+E193</f>
        <v>0</v>
      </c>
      <c r="F188" s="262"/>
      <c r="G188" s="262"/>
      <c r="H188" s="263"/>
      <c r="I188" s="264" t="e">
        <f>E188/$G$195</f>
        <v>#DIV/0!</v>
      </c>
    </row>
    <row r="189" spans="1:9" s="195" customFormat="1" ht="12.75" customHeight="1" outlineLevel="1">
      <c r="A189" s="337" t="s">
        <v>73</v>
      </c>
      <c r="B189" s="337"/>
      <c r="C189" s="338"/>
      <c r="D189" s="329" t="s">
        <v>339</v>
      </c>
      <c r="E189" s="339">
        <f>SUM(H190:H190)</f>
        <v>0</v>
      </c>
      <c r="F189" s="339"/>
      <c r="G189" s="339"/>
      <c r="H189" s="339"/>
      <c r="I189" s="340" t="e">
        <f>E189/$G$195</f>
        <v>#DIV/0!</v>
      </c>
    </row>
    <row r="190" spans="1:9" s="195" customFormat="1" ht="12.75" customHeight="1" outlineLevel="1">
      <c r="A190" s="21" t="s">
        <v>74</v>
      </c>
      <c r="B190" s="322" t="s">
        <v>231</v>
      </c>
      <c r="C190" s="271" t="s">
        <v>235</v>
      </c>
      <c r="D190" s="272" t="s">
        <v>449</v>
      </c>
      <c r="E190" s="273" t="s">
        <v>352</v>
      </c>
      <c r="F190" s="331">
        <v>148.31</v>
      </c>
      <c r="G190" s="192"/>
      <c r="H190" s="299">
        <f>F190*G190</f>
        <v>0</v>
      </c>
      <c r="I190" s="276" t="e">
        <f>H190/$G$195</f>
        <v>#DIV/0!</v>
      </c>
    </row>
    <row r="191" spans="1:9" s="195" customFormat="1" ht="12.75" customHeight="1" outlineLevel="1">
      <c r="A191" s="337" t="s">
        <v>75</v>
      </c>
      <c r="B191" s="337"/>
      <c r="C191" s="338"/>
      <c r="D191" s="329" t="s">
        <v>163</v>
      </c>
      <c r="E191" s="339">
        <f>SUM(H192:H192)</f>
        <v>0</v>
      </c>
      <c r="F191" s="339"/>
      <c r="G191" s="339"/>
      <c r="H191" s="339"/>
      <c r="I191" s="340" t="e">
        <f>E191/$G$195</f>
        <v>#DIV/0!</v>
      </c>
    </row>
    <row r="192" spans="1:9" s="195" customFormat="1" ht="12.75" outlineLevel="1">
      <c r="A192" s="21" t="s">
        <v>76</v>
      </c>
      <c r="B192" s="322" t="s">
        <v>234</v>
      </c>
      <c r="C192" s="271" t="s">
        <v>235</v>
      </c>
      <c r="D192" s="272" t="s">
        <v>450</v>
      </c>
      <c r="E192" s="273" t="s">
        <v>43</v>
      </c>
      <c r="F192" s="331">
        <v>8</v>
      </c>
      <c r="G192" s="192"/>
      <c r="H192" s="299">
        <f>F192*G192</f>
        <v>0</v>
      </c>
      <c r="I192" s="276" t="e">
        <f>H192/$G$195</f>
        <v>#DIV/0!</v>
      </c>
    </row>
    <row r="193" spans="1:9" ht="12.75" customHeight="1" outlineLevel="1">
      <c r="A193" s="342" t="s">
        <v>340</v>
      </c>
      <c r="B193" s="343"/>
      <c r="C193" s="344"/>
      <c r="D193" s="345" t="s">
        <v>79</v>
      </c>
      <c r="E193" s="346">
        <f>SUM(H194:H194)</f>
        <v>0</v>
      </c>
      <c r="F193" s="346"/>
      <c r="G193" s="346"/>
      <c r="H193" s="346"/>
      <c r="I193" s="347" t="e">
        <f>E193/$G$195</f>
        <v>#DIV/0!</v>
      </c>
    </row>
    <row r="194" spans="1:9" ht="13.5" customHeight="1" outlineLevel="1" thickBot="1">
      <c r="A194" s="334" t="s">
        <v>341</v>
      </c>
      <c r="B194" s="348" t="s">
        <v>111</v>
      </c>
      <c r="C194" s="271" t="s">
        <v>164</v>
      </c>
      <c r="D194" s="272" t="s">
        <v>451</v>
      </c>
      <c r="E194" s="273" t="s">
        <v>352</v>
      </c>
      <c r="F194" s="349">
        <v>649.56</v>
      </c>
      <c r="G194" s="192"/>
      <c r="H194" s="318">
        <f>F194*G194</f>
        <v>0</v>
      </c>
      <c r="I194" s="319" t="e">
        <f>H194/$G$195</f>
        <v>#DIV/0!</v>
      </c>
    </row>
    <row r="195" spans="1:9" s="16" customFormat="1" ht="19.5" customHeight="1" thickBot="1" thickTop="1">
      <c r="A195" s="350" t="s">
        <v>80</v>
      </c>
      <c r="B195" s="351"/>
      <c r="C195" s="351"/>
      <c r="D195" s="352"/>
      <c r="E195" s="353"/>
      <c r="F195" s="354"/>
      <c r="G195" s="355">
        <f>SUM(E14+E30+E34+E47+E51+E57+E73+E78+E123+E152+E169+E176+E188)</f>
        <v>0</v>
      </c>
      <c r="H195" s="355"/>
      <c r="I195" s="356" t="e">
        <f>SUM(H18:H194)/G195</f>
        <v>#DIV/0!</v>
      </c>
    </row>
    <row r="196" spans="1:9" s="16" customFormat="1" ht="19.5" customHeight="1" thickBot="1" thickTop="1">
      <c r="A196" s="357" t="s">
        <v>117</v>
      </c>
      <c r="B196" s="358"/>
      <c r="C196" s="358"/>
      <c r="D196" s="352"/>
      <c r="E196" s="353"/>
      <c r="F196" s="198" t="s">
        <v>452</v>
      </c>
      <c r="G196" s="355" t="e">
        <f>G195*F196</f>
        <v>#VALUE!</v>
      </c>
      <c r="H196" s="355"/>
      <c r="I196" s="356" t="e">
        <f>SUM(H18:H195)/G196</f>
        <v>#VALUE!</v>
      </c>
    </row>
    <row r="197" spans="1:9" ht="15" customHeight="1">
      <c r="A197" s="359" t="s">
        <v>238</v>
      </c>
      <c r="B197" s="359"/>
      <c r="C197" s="359"/>
      <c r="D197" s="359"/>
      <c r="E197" s="359"/>
      <c r="F197" s="359"/>
      <c r="G197" s="360"/>
      <c r="H197" s="361"/>
      <c r="I197" s="362"/>
    </row>
    <row r="198" spans="1:9" ht="15" customHeight="1">
      <c r="A198" s="363"/>
      <c r="B198" s="363"/>
      <c r="C198" s="363"/>
      <c r="D198" s="363"/>
      <c r="E198" s="363"/>
      <c r="F198" s="363"/>
      <c r="G198" s="360"/>
      <c r="H198" s="364"/>
      <c r="I198" s="360"/>
    </row>
    <row r="199" spans="1:9" ht="15" customHeight="1">
      <c r="A199" s="200"/>
      <c r="B199" s="200"/>
      <c r="C199" s="200"/>
      <c r="D199" s="200"/>
      <c r="E199" s="200"/>
      <c r="F199" s="200"/>
      <c r="G199" s="48"/>
      <c r="H199" s="199"/>
      <c r="I199" s="48"/>
    </row>
    <row r="200" spans="1:9" ht="15" customHeight="1">
      <c r="A200" s="200"/>
      <c r="B200" s="200"/>
      <c r="C200" s="200"/>
      <c r="D200" s="200"/>
      <c r="E200" s="200"/>
      <c r="F200" s="200"/>
      <c r="G200" s="48"/>
      <c r="H200" s="199"/>
      <c r="I200" s="48"/>
    </row>
    <row r="201" spans="1:9" ht="15" customHeight="1">
      <c r="A201" s="201"/>
      <c r="B201" s="201"/>
      <c r="C201" s="202"/>
      <c r="D201" s="203"/>
      <c r="E201" s="48"/>
      <c r="F201" s="204"/>
      <c r="G201" s="48"/>
      <c r="H201" s="48"/>
      <c r="I201" s="48"/>
    </row>
    <row r="202" spans="1:9" ht="18" customHeight="1">
      <c r="A202" s="205"/>
      <c r="B202" s="205"/>
      <c r="C202" s="206"/>
      <c r="D202" s="38"/>
      <c r="E202" s="207"/>
      <c r="F202" s="207"/>
      <c r="H202" s="207"/>
      <c r="I202" s="209"/>
    </row>
    <row r="203" spans="1:8" ht="15.75" customHeight="1">
      <c r="A203" s="211"/>
      <c r="B203" s="38"/>
      <c r="C203" s="212"/>
      <c r="D203" s="213"/>
      <c r="E203" s="214"/>
      <c r="F203" s="215"/>
      <c r="G203" s="214"/>
      <c r="H203" s="215"/>
    </row>
    <row r="204" spans="1:9" ht="15" customHeight="1">
      <c r="A204" s="211"/>
      <c r="B204" s="38"/>
      <c r="C204" s="212"/>
      <c r="D204" s="217"/>
      <c r="E204" s="218"/>
      <c r="F204" s="219"/>
      <c r="G204" s="218"/>
      <c r="H204" s="219"/>
      <c r="I204" s="209"/>
    </row>
    <row r="205" spans="1:9" ht="15" customHeight="1">
      <c r="A205" s="211"/>
      <c r="B205" s="38"/>
      <c r="C205" s="212"/>
      <c r="D205" s="48"/>
      <c r="E205" s="218"/>
      <c r="F205" s="219"/>
      <c r="G205" s="218"/>
      <c r="H205" s="219"/>
      <c r="I205" s="48"/>
    </row>
    <row r="206" spans="1:9" ht="12.75" customHeight="1">
      <c r="A206" s="38"/>
      <c r="B206" s="38"/>
      <c r="C206" s="212"/>
      <c r="D206" s="45"/>
      <c r="E206" s="26"/>
      <c r="F206" s="26"/>
      <c r="G206" s="41"/>
      <c r="H206" s="26"/>
      <c r="I206" s="210"/>
    </row>
    <row r="207" ht="12.75" customHeight="1"/>
    <row r="209" spans="1:9" ht="16.5" customHeight="1">
      <c r="A209" s="10"/>
      <c r="B209" s="10"/>
      <c r="C209" s="10"/>
      <c r="D209" s="107"/>
      <c r="E209" s="215"/>
      <c r="F209" s="215"/>
      <c r="G209" s="214"/>
      <c r="H209" s="215"/>
      <c r="I209" s="10"/>
    </row>
    <row r="210" spans="1:9" ht="16.5" customHeight="1">
      <c r="A210" s="10"/>
      <c r="B210" s="10"/>
      <c r="C210" s="10"/>
      <c r="D210" s="48"/>
      <c r="E210" s="219"/>
      <c r="F210" s="219"/>
      <c r="G210" s="218"/>
      <c r="H210" s="219"/>
      <c r="I210" s="10"/>
    </row>
    <row r="211" spans="1:9" ht="16.5" customHeight="1">
      <c r="A211" s="10"/>
      <c r="B211" s="10"/>
      <c r="C211" s="10"/>
      <c r="D211" s="48"/>
      <c r="E211" s="219"/>
      <c r="F211" s="219"/>
      <c r="G211" s="218"/>
      <c r="H211" s="219"/>
      <c r="I211" s="10"/>
    </row>
    <row r="213" spans="1:9" ht="16.5" customHeight="1">
      <c r="A213" s="10"/>
      <c r="B213" s="10"/>
      <c r="C213" s="10"/>
      <c r="F213" s="214"/>
      <c r="G213" s="214"/>
      <c r="H213" s="215"/>
      <c r="I213" s="10"/>
    </row>
    <row r="214" spans="1:9" ht="16.5" customHeight="1">
      <c r="A214" s="10"/>
      <c r="B214" s="10"/>
      <c r="C214" s="10"/>
      <c r="F214" s="218"/>
      <c r="G214" s="218"/>
      <c r="H214" s="219"/>
      <c r="I214" s="10"/>
    </row>
    <row r="215" spans="1:9" ht="16.5" customHeight="1">
      <c r="A215" s="10"/>
      <c r="B215" s="10"/>
      <c r="C215" s="10"/>
      <c r="F215" s="218"/>
      <c r="G215" s="218"/>
      <c r="H215" s="219"/>
      <c r="I215" s="10"/>
    </row>
    <row r="232" spans="1:9" ht="16.5" customHeight="1">
      <c r="A232" s="10"/>
      <c r="B232" s="10"/>
      <c r="C232" s="1"/>
      <c r="D232" s="41"/>
      <c r="E232" s="221"/>
      <c r="F232" s="208"/>
      <c r="G232" s="222"/>
      <c r="H232" s="216"/>
      <c r="I232" s="1"/>
    </row>
    <row r="233" spans="1:9" ht="16.5" customHeight="1">
      <c r="A233" s="10"/>
      <c r="B233" s="10"/>
      <c r="C233" s="1"/>
      <c r="D233" s="41"/>
      <c r="E233" s="221"/>
      <c r="F233" s="208"/>
      <c r="G233" s="222"/>
      <c r="H233" s="216"/>
      <c r="I233" s="1"/>
    </row>
    <row r="234" spans="1:9" ht="16.5" customHeight="1">
      <c r="A234" s="10"/>
      <c r="B234" s="10"/>
      <c r="C234" s="1"/>
      <c r="D234" s="41"/>
      <c r="E234" s="221"/>
      <c r="F234" s="208"/>
      <c r="G234" s="222"/>
      <c r="H234" s="216"/>
      <c r="I234" s="1"/>
    </row>
    <row r="235" spans="1:9" ht="16.5" customHeight="1">
      <c r="A235" s="10"/>
      <c r="B235" s="10"/>
      <c r="C235" s="1"/>
      <c r="D235" s="41"/>
      <c r="E235" s="221"/>
      <c r="F235" s="208"/>
      <c r="G235" s="222"/>
      <c r="H235" s="216"/>
      <c r="I235" s="1"/>
    </row>
    <row r="236" spans="1:9" ht="16.5" customHeight="1">
      <c r="A236" s="10"/>
      <c r="B236" s="10"/>
      <c r="C236" s="1"/>
      <c r="D236" s="41"/>
      <c r="E236" s="221"/>
      <c r="F236" s="208"/>
      <c r="G236" s="222"/>
      <c r="H236" s="216"/>
      <c r="I236" s="1"/>
    </row>
    <row r="237" spans="1:9" ht="16.5" customHeight="1">
      <c r="A237" s="10"/>
      <c r="B237" s="10"/>
      <c r="C237" s="1"/>
      <c r="D237" s="41"/>
      <c r="E237" s="221"/>
      <c r="F237" s="208"/>
      <c r="G237" s="222"/>
      <c r="H237" s="216"/>
      <c r="I237" s="1"/>
    </row>
    <row r="238" spans="1:9" ht="16.5" customHeight="1">
      <c r="A238" s="10"/>
      <c r="B238" s="10"/>
      <c r="C238" s="1"/>
      <c r="D238" s="41"/>
      <c r="E238" s="221"/>
      <c r="F238" s="208"/>
      <c r="G238" s="222"/>
      <c r="H238" s="216"/>
      <c r="I238" s="1"/>
    </row>
    <row r="239" spans="1:9" ht="16.5" customHeight="1">
      <c r="A239" s="10"/>
      <c r="B239" s="10"/>
      <c r="C239" s="1"/>
      <c r="D239" s="41"/>
      <c r="E239" s="221"/>
      <c r="F239" s="208"/>
      <c r="G239" s="222"/>
      <c r="H239" s="216"/>
      <c r="I239" s="1"/>
    </row>
    <row r="240" spans="1:9" ht="16.5" customHeight="1">
      <c r="A240" s="10"/>
      <c r="B240" s="10"/>
      <c r="C240" s="1"/>
      <c r="D240" s="41"/>
      <c r="E240" s="221"/>
      <c r="F240" s="208"/>
      <c r="G240" s="222"/>
      <c r="H240" s="216"/>
      <c r="I240" s="1"/>
    </row>
    <row r="241" spans="1:9" ht="16.5" customHeight="1">
      <c r="A241" s="10"/>
      <c r="B241" s="10"/>
      <c r="C241" s="1"/>
      <c r="D241" s="41"/>
      <c r="E241" s="221"/>
      <c r="F241" s="208"/>
      <c r="G241" s="222"/>
      <c r="H241" s="216"/>
      <c r="I241" s="1"/>
    </row>
    <row r="242" spans="1:9" ht="16.5" customHeight="1">
      <c r="A242" s="10"/>
      <c r="B242" s="10"/>
      <c r="C242" s="1"/>
      <c r="D242" s="41"/>
      <c r="E242" s="221"/>
      <c r="F242" s="208"/>
      <c r="G242" s="222"/>
      <c r="H242" s="216"/>
      <c r="I242" s="1"/>
    </row>
    <row r="243" spans="1:9" ht="16.5" customHeight="1">
      <c r="A243" s="10"/>
      <c r="B243" s="10"/>
      <c r="C243" s="1"/>
      <c r="D243" s="41"/>
      <c r="E243" s="221"/>
      <c r="F243" s="208"/>
      <c r="G243" s="222"/>
      <c r="H243" s="216"/>
      <c r="I243" s="1"/>
    </row>
    <row r="244" spans="1:9" ht="16.5" customHeight="1">
      <c r="A244" s="10"/>
      <c r="B244" s="10"/>
      <c r="C244" s="1"/>
      <c r="D244" s="41"/>
      <c r="E244" s="221"/>
      <c r="F244" s="208"/>
      <c r="G244" s="222"/>
      <c r="H244" s="216"/>
      <c r="I244" s="1"/>
    </row>
  </sheetData>
  <sheetProtection password="E9C9" sheet="1" formatCells="0" formatColumns="0" formatRows="0" selectLockedCells="1"/>
  <autoFilter ref="A13:I206"/>
  <mergeCells count="51">
    <mergeCell ref="A152:B152"/>
    <mergeCell ref="A172:B172"/>
    <mergeCell ref="A170:B170"/>
    <mergeCell ref="A117:B117"/>
    <mergeCell ref="A15:B15"/>
    <mergeCell ref="F7:G7"/>
    <mergeCell ref="A31:B31"/>
    <mergeCell ref="A18:B18"/>
    <mergeCell ref="A30:B30"/>
    <mergeCell ref="A14:B14"/>
    <mergeCell ref="A34:B34"/>
    <mergeCell ref="A57:B57"/>
    <mergeCell ref="A58:B58"/>
    <mergeCell ref="D1:I1"/>
    <mergeCell ref="D2:I2"/>
    <mergeCell ref="D3:I3"/>
    <mergeCell ref="A51:B51"/>
    <mergeCell ref="A48:B48"/>
    <mergeCell ref="A47:B47"/>
    <mergeCell ref="A35:B35"/>
    <mergeCell ref="A25:B25"/>
    <mergeCell ref="A79:B79"/>
    <mergeCell ref="A52:B52"/>
    <mergeCell ref="A78:B78"/>
    <mergeCell ref="A74:B74"/>
    <mergeCell ref="A73:B73"/>
    <mergeCell ref="A193:B193"/>
    <mergeCell ref="A87:B87"/>
    <mergeCell ref="A92:B92"/>
    <mergeCell ref="A95:B95"/>
    <mergeCell ref="A123:B123"/>
    <mergeCell ref="A102:B102"/>
    <mergeCell ref="A124:B124"/>
    <mergeCell ref="G196:H196"/>
    <mergeCell ref="F9:G9"/>
    <mergeCell ref="F11:G11"/>
    <mergeCell ref="A148:B148"/>
    <mergeCell ref="A188:B188"/>
    <mergeCell ref="A153:B153"/>
    <mergeCell ref="A157:B157"/>
    <mergeCell ref="A195:C195"/>
    <mergeCell ref="A197:F198"/>
    <mergeCell ref="G195:H195"/>
    <mergeCell ref="A169:B169"/>
    <mergeCell ref="A183:B183"/>
    <mergeCell ref="A185:B185"/>
    <mergeCell ref="A176:B176"/>
    <mergeCell ref="A191:B191"/>
    <mergeCell ref="A189:B189"/>
    <mergeCell ref="A177:B177"/>
    <mergeCell ref="A180:B180"/>
  </mergeCells>
  <printOptions horizontalCentered="1"/>
  <pageMargins left="0.2362204724409449" right="0.2362204724409449" top="0.5511811023622047" bottom="0.5511811023622047" header="0.5118110236220472" footer="0.31496062992125984"/>
  <pageSetup fitToHeight="0" horizontalDpi="600" verticalDpi="600" orientation="landscape" paperSize="9" scale="53" r:id="rId1"/>
  <headerFooter alignWithMargins="0">
    <oddFooter>&amp;R&amp;9PÁG. &amp;P/&amp;N</oddFooter>
  </headerFooter>
  <rowBreaks count="3" manualBreakCount="3">
    <brk id="72" max="8" man="1"/>
    <brk id="133" max="8" man="1"/>
    <brk id="1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="70" zoomScaleNormal="40" zoomScaleSheetLayoutView="70" workbookViewId="0" topLeftCell="A25">
      <selection activeCell="O33" sqref="O33"/>
    </sheetView>
  </sheetViews>
  <sheetFormatPr defaultColWidth="9.140625" defaultRowHeight="12.75"/>
  <cols>
    <col min="1" max="1" width="16.7109375" style="98" customWidth="1"/>
    <col min="2" max="2" width="65.57421875" style="98" customWidth="1"/>
    <col min="3" max="3" width="13.57421875" style="98" customWidth="1"/>
    <col min="4" max="4" width="30.28125" style="100" bestFit="1" customWidth="1"/>
    <col min="5" max="7" width="25.7109375" style="98" customWidth="1"/>
    <col min="8" max="9" width="9.140625" style="98" customWidth="1"/>
    <col min="10" max="16384" width="9.140625" style="98" customWidth="1"/>
  </cols>
  <sheetData>
    <row r="1" spans="1:7" s="50" customFormat="1" ht="30.75" customHeight="1">
      <c r="A1" s="27"/>
      <c r="B1" s="27"/>
      <c r="C1" s="27"/>
      <c r="D1" s="27"/>
      <c r="E1" s="27"/>
      <c r="F1" s="27"/>
      <c r="G1" s="27"/>
    </row>
    <row r="2" spans="1:7" s="50" customFormat="1" ht="12.75">
      <c r="A2" s="29"/>
      <c r="B2" s="29"/>
      <c r="C2" s="29"/>
      <c r="D2" s="29"/>
      <c r="E2" s="29"/>
      <c r="F2" s="29"/>
      <c r="G2" s="29"/>
    </row>
    <row r="3" spans="3:7" s="50" customFormat="1" ht="9.75" customHeight="1">
      <c r="C3" s="29"/>
      <c r="D3" s="29"/>
      <c r="E3" s="26"/>
      <c r="F3" s="26"/>
      <c r="G3" s="29"/>
    </row>
    <row r="4" spans="1:7" s="50" customFormat="1" ht="18">
      <c r="A4" s="30"/>
      <c r="B4" s="30"/>
      <c r="C4" s="30"/>
      <c r="D4" s="30"/>
      <c r="E4" s="30"/>
      <c r="F4" s="30"/>
      <c r="G4" s="30"/>
    </row>
    <row r="5" spans="1:7" s="50" customFormat="1" ht="25.5" customHeight="1" thickBot="1">
      <c r="A5" s="26"/>
      <c r="B5" s="26"/>
      <c r="C5" s="33"/>
      <c r="D5" s="94"/>
      <c r="E5" s="26"/>
      <c r="F5" s="26"/>
      <c r="G5" s="34"/>
    </row>
    <row r="6" spans="1:8" s="26" customFormat="1" ht="7.5" customHeight="1">
      <c r="A6" s="112"/>
      <c r="B6" s="113"/>
      <c r="C6" s="113"/>
      <c r="D6" s="113"/>
      <c r="E6" s="113"/>
      <c r="F6" s="113"/>
      <c r="G6" s="113"/>
      <c r="H6" s="114"/>
    </row>
    <row r="7" spans="1:8" s="95" customFormat="1" ht="15.75" customHeight="1">
      <c r="A7" s="115" t="s">
        <v>0</v>
      </c>
      <c r="B7" s="116" t="str">
        <f>Orçamento!D5</f>
        <v>MINI MUNDO - CRECHE DO FUTURO CARLOS ALBERTO FERREIRA BRAGA</v>
      </c>
      <c r="C7" s="116"/>
      <c r="D7" s="116"/>
      <c r="E7" s="117"/>
      <c r="F7" s="117"/>
      <c r="G7" s="57"/>
      <c r="H7" s="117"/>
    </row>
    <row r="8" spans="1:8" s="95" customFormat="1" ht="6" customHeight="1">
      <c r="A8" s="117"/>
      <c r="B8" s="117"/>
      <c r="C8" s="57"/>
      <c r="D8" s="57"/>
      <c r="E8" s="117"/>
      <c r="F8" s="117"/>
      <c r="G8" s="57"/>
      <c r="H8" s="117"/>
    </row>
    <row r="9" spans="1:8" s="95" customFormat="1" ht="15.75" customHeight="1">
      <c r="A9" s="118" t="str">
        <f>CONCATENATE(Orçamento!A7," ",Orçamento!D7)</f>
        <v>Tipo de Intervenção:  CONSTRUÇÃO</v>
      </c>
      <c r="B9" s="57"/>
      <c r="C9" s="119"/>
      <c r="D9" s="119"/>
      <c r="E9" s="117"/>
      <c r="F9" s="117"/>
      <c r="G9" s="119"/>
      <c r="H9" s="117"/>
    </row>
    <row r="10" spans="1:8" s="95" customFormat="1" ht="6" customHeight="1">
      <c r="A10" s="115"/>
      <c r="B10" s="57"/>
      <c r="C10" s="57"/>
      <c r="D10" s="57"/>
      <c r="E10" s="117"/>
      <c r="F10" s="117"/>
      <c r="G10" s="57"/>
      <c r="H10" s="117"/>
    </row>
    <row r="11" spans="1:8" s="95" customFormat="1" ht="15.75" customHeight="1">
      <c r="A11" s="118" t="s">
        <v>3</v>
      </c>
      <c r="B11" s="119" t="str">
        <f>Orçamento!D9</f>
        <v>RUA ALCIDES COTRIN, 177 - JD. SANTA RITA , ITAPEVI, SÃO PAULO</v>
      </c>
      <c r="C11" s="120"/>
      <c r="D11" s="120"/>
      <c r="E11" s="117"/>
      <c r="F11" s="117"/>
      <c r="G11" s="119"/>
      <c r="H11" s="117"/>
    </row>
    <row r="12" spans="1:8" s="26" customFormat="1" ht="6" customHeight="1" thickBot="1">
      <c r="A12" s="121"/>
      <c r="B12" s="122"/>
      <c r="C12" s="122"/>
      <c r="D12" s="122"/>
      <c r="E12" s="122"/>
      <c r="F12" s="122"/>
      <c r="G12" s="122"/>
      <c r="H12" s="114"/>
    </row>
    <row r="13" spans="1:8" s="96" customFormat="1" ht="12" customHeight="1" thickBot="1">
      <c r="A13" s="123"/>
      <c r="B13" s="124"/>
      <c r="C13" s="124"/>
      <c r="D13" s="124"/>
      <c r="E13" s="124"/>
      <c r="F13" s="124"/>
      <c r="G13" s="124"/>
      <c r="H13" s="124"/>
    </row>
    <row r="14" spans="1:8" s="97" customFormat="1" ht="18.75" thickBot="1">
      <c r="A14" s="125" t="s">
        <v>82</v>
      </c>
      <c r="B14" s="126" t="s">
        <v>83</v>
      </c>
      <c r="C14" s="127" t="s">
        <v>84</v>
      </c>
      <c r="D14" s="127" t="s">
        <v>85</v>
      </c>
      <c r="E14" s="128">
        <v>1</v>
      </c>
      <c r="F14" s="128">
        <v>2</v>
      </c>
      <c r="G14" s="128">
        <v>3</v>
      </c>
      <c r="H14" s="129"/>
    </row>
    <row r="15" spans="1:8" s="97" customFormat="1" ht="18.75" thickBot="1">
      <c r="A15" s="125"/>
      <c r="B15" s="126"/>
      <c r="C15" s="130" t="s">
        <v>13</v>
      </c>
      <c r="D15" s="130" t="s">
        <v>14</v>
      </c>
      <c r="E15" s="131"/>
      <c r="F15" s="131"/>
      <c r="G15" s="131"/>
      <c r="H15" s="129"/>
    </row>
    <row r="16" spans="1:8" ht="12" customHeight="1" thickBot="1">
      <c r="A16" s="132"/>
      <c r="B16" s="133"/>
      <c r="C16" s="133"/>
      <c r="D16" s="133"/>
      <c r="E16" s="133"/>
      <c r="F16" s="133"/>
      <c r="G16" s="133"/>
      <c r="H16" s="134"/>
    </row>
    <row r="17" spans="1:8" ht="23.25" customHeight="1">
      <c r="A17" s="135">
        <f>Orçamento!A14</f>
        <v>1</v>
      </c>
      <c r="B17" s="136" t="str">
        <f>Orçamento!D14</f>
        <v>SERVIÇOS PRELIMINARES</v>
      </c>
      <c r="C17" s="137" t="e">
        <f>VLOOKUP(B17,Orçamento!$D$14:$I$194,6,FALSE)</f>
        <v>#DIV/0!</v>
      </c>
      <c r="D17" s="138" t="e">
        <f>VLOOKUP(B17,Orçamento!$D$14:$I$194,2,FALSE)*Orçamento!$F$196</f>
        <v>#VALUE!</v>
      </c>
      <c r="E17" s="99">
        <v>0</v>
      </c>
      <c r="F17" s="99">
        <v>0</v>
      </c>
      <c r="G17" s="99">
        <v>0</v>
      </c>
      <c r="H17" s="139">
        <f>SUM(E17:G17)</f>
        <v>0</v>
      </c>
    </row>
    <row r="18" spans="1:8" ht="13.5" customHeight="1">
      <c r="A18" s="140"/>
      <c r="B18" s="141"/>
      <c r="C18" s="142"/>
      <c r="D18" s="143"/>
      <c r="E18" s="144" t="e">
        <f>E17*$D$17</f>
        <v>#VALUE!</v>
      </c>
      <c r="F18" s="144" t="e">
        <f>F17*$D$17</f>
        <v>#VALUE!</v>
      </c>
      <c r="G18" s="144" t="e">
        <f>G17*$D$17</f>
        <v>#VALUE!</v>
      </c>
      <c r="H18" s="139"/>
    </row>
    <row r="19" spans="1:8" ht="23.25" customHeight="1">
      <c r="A19" s="145">
        <f>Orçamento!A30</f>
        <v>2</v>
      </c>
      <c r="B19" s="146" t="str">
        <f>Orçamento!D30</f>
        <v>DEMOLIÇÃO E RETIRADA</v>
      </c>
      <c r="C19" s="147" t="e">
        <f>VLOOKUP(B19,Orçamento!$D$14:$I$194,6,FALSE)</f>
        <v>#DIV/0!</v>
      </c>
      <c r="D19" s="148" t="e">
        <f>VLOOKUP(B19,Orçamento!$D$14:$I$194,2,FALSE)*Orçamento!$F$196</f>
        <v>#VALUE!</v>
      </c>
      <c r="E19" s="101">
        <v>0</v>
      </c>
      <c r="F19" s="101">
        <v>0</v>
      </c>
      <c r="G19" s="102">
        <v>0</v>
      </c>
      <c r="H19" s="139">
        <f>SUM(E19:G19)</f>
        <v>0</v>
      </c>
    </row>
    <row r="20" spans="1:8" ht="13.5" customHeight="1">
      <c r="A20" s="140"/>
      <c r="B20" s="141"/>
      <c r="C20" s="149"/>
      <c r="D20" s="150"/>
      <c r="E20" s="144" t="e">
        <f>E19*$D$19</f>
        <v>#VALUE!</v>
      </c>
      <c r="F20" s="144" t="e">
        <f>F19*$D$19</f>
        <v>#VALUE!</v>
      </c>
      <c r="G20" s="144" t="e">
        <f>G19*$D$19</f>
        <v>#VALUE!</v>
      </c>
      <c r="H20" s="139"/>
    </row>
    <row r="21" spans="1:8" ht="23.25" customHeight="1">
      <c r="A21" s="145">
        <f>Orçamento!A34</f>
        <v>3</v>
      </c>
      <c r="B21" s="146" t="str">
        <f>Orçamento!D34</f>
        <v>FUNDAÇÃO</v>
      </c>
      <c r="C21" s="151" t="e">
        <f>VLOOKUP(B21,Orçamento!$D$14:$I$194,6,FALSE)</f>
        <v>#DIV/0!</v>
      </c>
      <c r="D21" s="148" t="e">
        <f>VLOOKUP(B21,Orçamento!$D$14:$I$194,2,FALSE)*Orçamento!$F$196</f>
        <v>#VALUE!</v>
      </c>
      <c r="E21" s="101">
        <v>0</v>
      </c>
      <c r="F21" s="101">
        <v>0</v>
      </c>
      <c r="G21" s="102">
        <v>0</v>
      </c>
      <c r="H21" s="139">
        <f>SUM(E21:G21)</f>
        <v>0</v>
      </c>
    </row>
    <row r="22" spans="1:8" ht="13.5" customHeight="1">
      <c r="A22" s="140"/>
      <c r="B22" s="141"/>
      <c r="C22" s="152"/>
      <c r="D22" s="150"/>
      <c r="E22" s="144" t="e">
        <f>E21*$D$21</f>
        <v>#VALUE!</v>
      </c>
      <c r="F22" s="144" t="e">
        <f>F21*$D$21</f>
        <v>#VALUE!</v>
      </c>
      <c r="G22" s="144" t="e">
        <f>G21*$D$21</f>
        <v>#VALUE!</v>
      </c>
      <c r="H22" s="139"/>
    </row>
    <row r="23" spans="1:8" ht="23.25" customHeight="1">
      <c r="A23" s="145">
        <f>Orçamento!A47</f>
        <v>4</v>
      </c>
      <c r="B23" s="146" t="str">
        <f>Orçamento!D47</f>
        <v>ALVENARIA E OUTROS ELEMENTOS DIVISÓRIOS</v>
      </c>
      <c r="C23" s="151" t="e">
        <f>VLOOKUP(B23,Orçamento!$D$14:$I$194,6,FALSE)</f>
        <v>#DIV/0!</v>
      </c>
      <c r="D23" s="148" t="e">
        <f>VLOOKUP(B23,Orçamento!$D$14:$I$194,2,FALSE)*Orçamento!$F$196</f>
        <v>#VALUE!</v>
      </c>
      <c r="E23" s="101">
        <v>0</v>
      </c>
      <c r="F23" s="101">
        <v>0</v>
      </c>
      <c r="G23" s="102">
        <v>0</v>
      </c>
      <c r="H23" s="139">
        <f>SUM(E23:G23)</f>
        <v>0</v>
      </c>
    </row>
    <row r="24" spans="1:8" ht="13.5" customHeight="1">
      <c r="A24" s="140"/>
      <c r="B24" s="141"/>
      <c r="C24" s="152"/>
      <c r="D24" s="150"/>
      <c r="E24" s="144" t="e">
        <f>E23*$D$23</f>
        <v>#VALUE!</v>
      </c>
      <c r="F24" s="144" t="e">
        <f>F23*$D$23</f>
        <v>#VALUE!</v>
      </c>
      <c r="G24" s="144" t="e">
        <f>G23*$D$23</f>
        <v>#VALUE!</v>
      </c>
      <c r="H24" s="139"/>
    </row>
    <row r="25" spans="1:8" ht="23.25" customHeight="1">
      <c r="A25" s="145">
        <f>Orçamento!A51</f>
        <v>5</v>
      </c>
      <c r="B25" s="146" t="str">
        <f>Orçamento!D51</f>
        <v>ELEMENTOS DE MADEIRA / COMPONENTES ESPECIAIS</v>
      </c>
      <c r="C25" s="151" t="e">
        <f>VLOOKUP(B25,Orçamento!$D$14:$I$194,6,FALSE)</f>
        <v>#DIV/0!</v>
      </c>
      <c r="D25" s="148" t="e">
        <f>VLOOKUP(B25,Orçamento!$D$14:$I$194,2,FALSE)*Orçamento!$F$196</f>
        <v>#VALUE!</v>
      </c>
      <c r="E25" s="101">
        <v>0</v>
      </c>
      <c r="F25" s="101">
        <v>0</v>
      </c>
      <c r="G25" s="102">
        <v>0</v>
      </c>
      <c r="H25" s="139">
        <f>SUM(E25:G25)</f>
        <v>0</v>
      </c>
    </row>
    <row r="26" spans="1:8" ht="13.5" customHeight="1">
      <c r="A26" s="140"/>
      <c r="B26" s="141"/>
      <c r="C26" s="152"/>
      <c r="D26" s="150"/>
      <c r="E26" s="144" t="e">
        <f>E25*$D$25</f>
        <v>#VALUE!</v>
      </c>
      <c r="F26" s="144" t="e">
        <f>F25*$D$25</f>
        <v>#VALUE!</v>
      </c>
      <c r="G26" s="144" t="e">
        <f>G25*$D$25</f>
        <v>#VALUE!</v>
      </c>
      <c r="H26" s="139"/>
    </row>
    <row r="27" spans="1:8" ht="23.25" customHeight="1">
      <c r="A27" s="145">
        <f>Orçamento!A57</f>
        <v>6</v>
      </c>
      <c r="B27" s="146" t="str">
        <f>Orçamento!D57</f>
        <v>COBERTURA</v>
      </c>
      <c r="C27" s="151" t="e">
        <f>VLOOKUP(B27,Orçamento!$D$14:$I$194,6,FALSE)</f>
        <v>#DIV/0!</v>
      </c>
      <c r="D27" s="148" t="e">
        <f>VLOOKUP(B27,Orçamento!$D$14:$I$194,2,FALSE)*Orçamento!$F$196</f>
        <v>#VALUE!</v>
      </c>
      <c r="E27" s="101">
        <v>0</v>
      </c>
      <c r="F27" s="101">
        <v>0</v>
      </c>
      <c r="G27" s="102">
        <v>0</v>
      </c>
      <c r="H27" s="139">
        <f>SUM(E27:G27)</f>
        <v>0</v>
      </c>
    </row>
    <row r="28" spans="1:8" ht="13.5" customHeight="1">
      <c r="A28" s="140"/>
      <c r="B28" s="141"/>
      <c r="C28" s="152"/>
      <c r="D28" s="150"/>
      <c r="E28" s="144" t="e">
        <f>E27*$D$27</f>
        <v>#VALUE!</v>
      </c>
      <c r="F28" s="144" t="e">
        <f>F27*$D$27</f>
        <v>#VALUE!</v>
      </c>
      <c r="G28" s="144" t="e">
        <f>G27*$D$27</f>
        <v>#VALUE!</v>
      </c>
      <c r="H28" s="139"/>
    </row>
    <row r="29" spans="1:8" ht="23.25" customHeight="1">
      <c r="A29" s="145">
        <f>Orçamento!A73</f>
        <v>7</v>
      </c>
      <c r="B29" s="146" t="str">
        <f>Orçamento!D73</f>
        <v>TAMPOS E BANCADAS</v>
      </c>
      <c r="C29" s="151" t="e">
        <f>VLOOKUP(B29,Orçamento!$D$14:$I$194,6,FALSE)</f>
        <v>#DIV/0!</v>
      </c>
      <c r="D29" s="148" t="e">
        <f>VLOOKUP(B29,Orçamento!$D$14:$I$194,2,FALSE)*Orçamento!$F$196</f>
        <v>#VALUE!</v>
      </c>
      <c r="E29" s="101">
        <v>0</v>
      </c>
      <c r="F29" s="101">
        <v>0</v>
      </c>
      <c r="G29" s="102">
        <v>0</v>
      </c>
      <c r="H29" s="139">
        <f>SUM(E29:G29)</f>
        <v>0</v>
      </c>
    </row>
    <row r="30" spans="1:8" ht="13.5" customHeight="1">
      <c r="A30" s="140"/>
      <c r="B30" s="141"/>
      <c r="C30" s="152"/>
      <c r="D30" s="150"/>
      <c r="E30" s="144" t="e">
        <f>E29*$D$29</f>
        <v>#VALUE!</v>
      </c>
      <c r="F30" s="144" t="e">
        <f>F29*$D$29</f>
        <v>#VALUE!</v>
      </c>
      <c r="G30" s="144" t="e">
        <f>G29*$D$29</f>
        <v>#VALUE!</v>
      </c>
      <c r="H30" s="139"/>
    </row>
    <row r="31" spans="1:8" ht="23.25" customHeight="1">
      <c r="A31" s="145">
        <f>Orçamento!A78</f>
        <v>8</v>
      </c>
      <c r="B31" s="146" t="str">
        <f>Orçamento!D78</f>
        <v>CHAFARIZ</v>
      </c>
      <c r="C31" s="151" t="e">
        <f>VLOOKUP(B31,Orçamento!$D$14:$I$194,6,FALSE)</f>
        <v>#DIV/0!</v>
      </c>
      <c r="D31" s="148" t="e">
        <f>VLOOKUP(B31,Orçamento!$D$14:$I$194,2,FALSE)*Orçamento!$F$196</f>
        <v>#VALUE!</v>
      </c>
      <c r="E31" s="101">
        <v>0</v>
      </c>
      <c r="F31" s="101">
        <v>0</v>
      </c>
      <c r="G31" s="102">
        <v>0</v>
      </c>
      <c r="H31" s="139">
        <f>SUM(E31:G31)</f>
        <v>0</v>
      </c>
    </row>
    <row r="32" spans="1:8" ht="13.5" customHeight="1">
      <c r="A32" s="140"/>
      <c r="B32" s="141"/>
      <c r="C32" s="152"/>
      <c r="D32" s="150"/>
      <c r="E32" s="144" t="e">
        <f>E31*$D$31</f>
        <v>#VALUE!</v>
      </c>
      <c r="F32" s="144" t="e">
        <f>F31*$D$31</f>
        <v>#VALUE!</v>
      </c>
      <c r="G32" s="144" t="e">
        <f>G31*$D$31</f>
        <v>#VALUE!</v>
      </c>
      <c r="H32" s="139"/>
    </row>
    <row r="33" spans="1:8" ht="23.25" customHeight="1">
      <c r="A33" s="145">
        <f>Orçamento!A123</f>
        <v>9</v>
      </c>
      <c r="B33" s="146" t="str">
        <f>Orçamento!D123</f>
        <v>INSTALAÇÃO ELÉTRICA</v>
      </c>
      <c r="C33" s="151" t="e">
        <f>VLOOKUP(B33,Orçamento!$D$14:$I$194,6,FALSE)</f>
        <v>#DIV/0!</v>
      </c>
      <c r="D33" s="148" t="e">
        <f>VLOOKUP(B33,Orçamento!$D$14:$I$194,2,FALSE)*Orçamento!$F$196</f>
        <v>#VALUE!</v>
      </c>
      <c r="E33" s="101">
        <v>0</v>
      </c>
      <c r="F33" s="101">
        <v>0</v>
      </c>
      <c r="G33" s="102">
        <v>0</v>
      </c>
      <c r="H33" s="139">
        <f>SUM(E33:G33)</f>
        <v>0</v>
      </c>
    </row>
    <row r="34" spans="1:8" ht="13.5" customHeight="1">
      <c r="A34" s="140"/>
      <c r="B34" s="141"/>
      <c r="C34" s="152"/>
      <c r="D34" s="150"/>
      <c r="E34" s="144" t="e">
        <f>E33*$D$33</f>
        <v>#VALUE!</v>
      </c>
      <c r="F34" s="144" t="e">
        <f>F33*$D$33</f>
        <v>#VALUE!</v>
      </c>
      <c r="G34" s="144" t="e">
        <f>G33*$D$33</f>
        <v>#VALUE!</v>
      </c>
      <c r="H34" s="139"/>
    </row>
    <row r="35" spans="1:8" ht="23.25" customHeight="1">
      <c r="A35" s="145">
        <f>Orçamento!A152</f>
        <v>10</v>
      </c>
      <c r="B35" s="146" t="str">
        <f>Orçamento!D152</f>
        <v>REVESTIMENTO DE PAREDE</v>
      </c>
      <c r="C35" s="151" t="e">
        <f>VLOOKUP(B35,Orçamento!$D$14:$I$194,6,FALSE)</f>
        <v>#DIV/0!</v>
      </c>
      <c r="D35" s="148" t="e">
        <f>VLOOKUP(B35,Orçamento!$D$14:$I$194,2,FALSE)*Orçamento!$F$196</f>
        <v>#VALUE!</v>
      </c>
      <c r="E35" s="101">
        <v>0</v>
      </c>
      <c r="F35" s="101">
        <v>0</v>
      </c>
      <c r="G35" s="102">
        <v>0</v>
      </c>
      <c r="H35" s="139">
        <f>SUM(E35:G35)</f>
        <v>0</v>
      </c>
    </row>
    <row r="36" spans="1:8" ht="13.5" customHeight="1">
      <c r="A36" s="140"/>
      <c r="B36" s="141"/>
      <c r="C36" s="152"/>
      <c r="D36" s="150"/>
      <c r="E36" s="144" t="e">
        <f>E35*$D$35</f>
        <v>#VALUE!</v>
      </c>
      <c r="F36" s="144" t="e">
        <f>F35*$D$35</f>
        <v>#VALUE!</v>
      </c>
      <c r="G36" s="144" t="e">
        <f>G35*$D$35</f>
        <v>#VALUE!</v>
      </c>
      <c r="H36" s="139"/>
    </row>
    <row r="37" spans="1:8" ht="23.25" customHeight="1">
      <c r="A37" s="145">
        <f>Orçamento!A169</f>
        <v>11</v>
      </c>
      <c r="B37" s="146" t="str">
        <f>Orçamento!D169</f>
        <v>FORRO  / TELHADO</v>
      </c>
      <c r="C37" s="151" t="e">
        <f>VLOOKUP(B37,Orçamento!$D$14:$I$194,6,FALSE)</f>
        <v>#DIV/0!</v>
      </c>
      <c r="D37" s="148" t="e">
        <f>VLOOKUP(B37,Orçamento!$D$14:$I$194,2,FALSE)*Orçamento!$F$196</f>
        <v>#VALUE!</v>
      </c>
      <c r="E37" s="101">
        <v>0</v>
      </c>
      <c r="F37" s="101">
        <v>0</v>
      </c>
      <c r="G37" s="102">
        <v>0</v>
      </c>
      <c r="H37" s="139">
        <f>SUM(E37:G37)</f>
        <v>0</v>
      </c>
    </row>
    <row r="38" spans="1:8" ht="13.5" customHeight="1">
      <c r="A38" s="140"/>
      <c r="B38" s="141"/>
      <c r="C38" s="152"/>
      <c r="D38" s="150"/>
      <c r="E38" s="144" t="e">
        <f>E37*$D$37</f>
        <v>#VALUE!</v>
      </c>
      <c r="F38" s="144" t="e">
        <f>F37*$D$37</f>
        <v>#VALUE!</v>
      </c>
      <c r="G38" s="144" t="e">
        <f>G37*$D$37</f>
        <v>#VALUE!</v>
      </c>
      <c r="H38" s="139"/>
    </row>
    <row r="39" spans="1:8" ht="23.25" customHeight="1">
      <c r="A39" s="145">
        <f>Orçamento!A176</f>
        <v>12</v>
      </c>
      <c r="B39" s="146" t="str">
        <f>Orçamento!D176</f>
        <v>PINTURAS</v>
      </c>
      <c r="C39" s="151" t="e">
        <f>VLOOKUP(B39,Orçamento!$D$14:$I$194,6,FALSE)</f>
        <v>#DIV/0!</v>
      </c>
      <c r="D39" s="148" t="e">
        <f>VLOOKUP(B39,Orçamento!$D$14:$I$194,2,FALSE)*Orçamento!$F$196</f>
        <v>#VALUE!</v>
      </c>
      <c r="E39" s="101">
        <v>0</v>
      </c>
      <c r="F39" s="101">
        <v>0</v>
      </c>
      <c r="G39" s="102">
        <v>0</v>
      </c>
      <c r="H39" s="139">
        <f>SUM(E39:G39)</f>
        <v>0</v>
      </c>
    </row>
    <row r="40" spans="1:8" ht="13.5" customHeight="1">
      <c r="A40" s="140"/>
      <c r="B40" s="141"/>
      <c r="C40" s="152"/>
      <c r="D40" s="150"/>
      <c r="E40" s="144" t="e">
        <f>E39*$D$39</f>
        <v>#VALUE!</v>
      </c>
      <c r="F40" s="144" t="e">
        <f>F39*$D$39</f>
        <v>#VALUE!</v>
      </c>
      <c r="G40" s="144" t="e">
        <f>G39*$D$39</f>
        <v>#VALUE!</v>
      </c>
      <c r="H40" s="139"/>
    </row>
    <row r="41" spans="1:8" ht="23.25" customHeight="1">
      <c r="A41" s="145">
        <f>Orçamento!A188</f>
        <v>13</v>
      </c>
      <c r="B41" s="146" t="str">
        <f>Orçamento!D188</f>
        <v>SERVIÇOS COMPLEMENTARES</v>
      </c>
      <c r="C41" s="153" t="e">
        <f>VLOOKUP(B41,Orçamento!$D$14:$I$194,6,FALSE)</f>
        <v>#DIV/0!</v>
      </c>
      <c r="D41" s="154" t="e">
        <f>VLOOKUP(B41,Orçamento!$D$14:$I$194,2,FALSE)*Orçamento!$F$196</f>
        <v>#VALUE!</v>
      </c>
      <c r="E41" s="101">
        <v>0</v>
      </c>
      <c r="F41" s="101">
        <v>0</v>
      </c>
      <c r="G41" s="102">
        <v>0</v>
      </c>
      <c r="H41" s="139">
        <f>SUM(E41:G41)</f>
        <v>0</v>
      </c>
    </row>
    <row r="42" spans="1:8" ht="13.5" customHeight="1" thickBot="1">
      <c r="A42" s="155"/>
      <c r="B42" s="156"/>
      <c r="C42" s="157"/>
      <c r="D42" s="158"/>
      <c r="E42" s="144" t="e">
        <f>E41*$D$41</f>
        <v>#VALUE!</v>
      </c>
      <c r="F42" s="144" t="e">
        <f>F41*$D$41</f>
        <v>#VALUE!</v>
      </c>
      <c r="G42" s="144" t="e">
        <f>G41*$D$41</f>
        <v>#VALUE!</v>
      </c>
      <c r="H42" s="139"/>
    </row>
    <row r="43" spans="1:9" s="103" customFormat="1" ht="12" customHeight="1" thickBot="1">
      <c r="A43" s="159"/>
      <c r="B43" s="160"/>
      <c r="C43" s="161"/>
      <c r="D43" s="161"/>
      <c r="E43" s="161"/>
      <c r="F43" s="161"/>
      <c r="G43" s="161"/>
      <c r="H43" s="134"/>
      <c r="I43" s="98"/>
    </row>
    <row r="44" spans="1:8" ht="9.75" customHeight="1" thickBot="1">
      <c r="A44" s="162"/>
      <c r="B44" s="163" t="s">
        <v>86</v>
      </c>
      <c r="C44" s="164" t="e">
        <f>SUM(C17:C41)</f>
        <v>#DIV/0!</v>
      </c>
      <c r="D44" s="165" t="e">
        <f>SUM(D17:D41)</f>
        <v>#VALUE!</v>
      </c>
      <c r="E44" s="166" t="e">
        <f>SUMPRODUCT(E18+E20+E22+E24+E26+E28+E30+E32+E34+E36+E38+E40+E42)</f>
        <v>#VALUE!</v>
      </c>
      <c r="F44" s="166" t="e">
        <f>SUMPRODUCT(F18+F20+F22+F24+F26+F28+F30+F32+F34+F36+F38+F40+F42)</f>
        <v>#VALUE!</v>
      </c>
      <c r="G44" s="166" t="e">
        <f>SUMPRODUCT(G18+G20+G22+G24+G26+G28+G30+G32+G34+G36+G38+G40+G42)</f>
        <v>#VALUE!</v>
      </c>
      <c r="H44" s="134"/>
    </row>
    <row r="45" spans="1:8" ht="9.75" customHeight="1" thickBot="1">
      <c r="A45" s="162"/>
      <c r="B45" s="163"/>
      <c r="C45" s="164"/>
      <c r="D45" s="165"/>
      <c r="E45" s="166"/>
      <c r="F45" s="166"/>
      <c r="G45" s="166"/>
      <c r="H45" s="134"/>
    </row>
    <row r="46" spans="1:8" ht="9.75" customHeight="1" thickBot="1">
      <c r="A46" s="162"/>
      <c r="B46" s="163"/>
      <c r="C46" s="164"/>
      <c r="D46" s="165"/>
      <c r="E46" s="166"/>
      <c r="F46" s="166"/>
      <c r="G46" s="166"/>
      <c r="H46" s="134"/>
    </row>
    <row r="47" spans="1:8" ht="13.5" customHeight="1" thickBot="1">
      <c r="A47" s="167"/>
      <c r="B47" s="168" t="s">
        <v>87</v>
      </c>
      <c r="C47" s="169" t="e">
        <f>D47/D44</f>
        <v>#VALUE!</v>
      </c>
      <c r="D47" s="170" t="e">
        <f>SUM(E44:G46)</f>
        <v>#VALUE!</v>
      </c>
      <c r="E47" s="171" t="e">
        <f>A47+E44</f>
        <v>#VALUE!</v>
      </c>
      <c r="F47" s="171" t="e">
        <f>E47+F44</f>
        <v>#VALUE!</v>
      </c>
      <c r="G47" s="171" t="e">
        <f>F47+G44</f>
        <v>#VALUE!</v>
      </c>
      <c r="H47" s="134"/>
    </row>
    <row r="48" spans="1:8" ht="13.5" customHeight="1" thickBot="1">
      <c r="A48" s="167"/>
      <c r="B48" s="168"/>
      <c r="C48" s="169"/>
      <c r="D48" s="170"/>
      <c r="E48" s="171"/>
      <c r="F48" s="171"/>
      <c r="G48" s="171"/>
      <c r="H48" s="134"/>
    </row>
    <row r="49" spans="1:8" ht="13.5" customHeight="1" thickBot="1">
      <c r="A49" s="172"/>
      <c r="B49" s="173"/>
      <c r="C49" s="174"/>
      <c r="D49" s="175"/>
      <c r="E49" s="176"/>
      <c r="F49" s="176"/>
      <c r="G49" s="176"/>
      <c r="H49" s="134"/>
    </row>
    <row r="50" spans="1:7" ht="12.75">
      <c r="A50" s="104"/>
      <c r="B50" s="104"/>
      <c r="C50" s="104"/>
      <c r="D50" s="104"/>
      <c r="G50" s="104"/>
    </row>
    <row r="51" spans="1:7" ht="12.75">
      <c r="A51" s="104"/>
      <c r="B51" s="104"/>
      <c r="C51" s="104"/>
      <c r="D51" s="104"/>
      <c r="G51" s="104"/>
    </row>
    <row r="52" ht="12.75" customHeight="1">
      <c r="D52" s="98"/>
    </row>
    <row r="53" ht="12.75">
      <c r="D53" s="98"/>
    </row>
    <row r="54" ht="12.75">
      <c r="B54" s="105"/>
    </row>
    <row r="55" ht="12.75">
      <c r="B55" s="105"/>
    </row>
    <row r="56" spans="2:7" ht="12.75" customHeight="1">
      <c r="B56" s="38"/>
      <c r="C56" s="106"/>
      <c r="D56" s="106"/>
      <c r="G56" s="106"/>
    </row>
    <row r="57" spans="2:7" ht="15.75">
      <c r="B57" s="107"/>
      <c r="C57" s="108"/>
      <c r="D57" s="108"/>
      <c r="G57" s="108"/>
    </row>
    <row r="58" spans="2:7" ht="12.75" customHeight="1">
      <c r="B58" s="48"/>
      <c r="C58" s="109"/>
      <c r="D58" s="109"/>
      <c r="G58" s="109"/>
    </row>
    <row r="59" spans="2:7" ht="12.75" customHeight="1">
      <c r="B59" s="48"/>
      <c r="C59" s="110"/>
      <c r="D59" s="110"/>
      <c r="G59" s="110"/>
    </row>
    <row r="60" spans="2:7" ht="12.75">
      <c r="B60" s="45"/>
      <c r="C60" s="111"/>
      <c r="D60" s="111"/>
      <c r="G60" s="110"/>
    </row>
  </sheetData>
  <sheetProtection password="E9C9" sheet="1" formatCells="0" formatColumns="0" formatRows="0" selectLockedCells="1"/>
  <mergeCells count="73">
    <mergeCell ref="E14:E15"/>
    <mergeCell ref="F14:F15"/>
    <mergeCell ref="E44:E46"/>
    <mergeCell ref="F44:F46"/>
    <mergeCell ref="E47:E49"/>
    <mergeCell ref="F47:F49"/>
    <mergeCell ref="G47:G49"/>
    <mergeCell ref="B44:B46"/>
    <mergeCell ref="B14:B15"/>
    <mergeCell ref="B31:B32"/>
    <mergeCell ref="B33:B34"/>
    <mergeCell ref="B35:B36"/>
    <mergeCell ref="B37:B38"/>
    <mergeCell ref="G44:G46"/>
    <mergeCell ref="B27:B28"/>
    <mergeCell ref="B29:B30"/>
    <mergeCell ref="C60:D60"/>
    <mergeCell ref="C44:C46"/>
    <mergeCell ref="D47:D49"/>
    <mergeCell ref="D44:D46"/>
    <mergeCell ref="C47:C49"/>
    <mergeCell ref="A47:A49"/>
    <mergeCell ref="B47:B49"/>
    <mergeCell ref="A14:A15"/>
    <mergeCell ref="B7:D7"/>
    <mergeCell ref="A44:A46"/>
    <mergeCell ref="A17:A18"/>
    <mergeCell ref="A19:A20"/>
    <mergeCell ref="A21:A22"/>
    <mergeCell ref="A23:A24"/>
    <mergeCell ref="A25:A26"/>
    <mergeCell ref="A27:A28"/>
    <mergeCell ref="A31:A32"/>
    <mergeCell ref="A33:A34"/>
    <mergeCell ref="A35:A36"/>
    <mergeCell ref="A37:A38"/>
    <mergeCell ref="A39:A40"/>
    <mergeCell ref="A41:A42"/>
    <mergeCell ref="A29:A30"/>
    <mergeCell ref="B17:B18"/>
    <mergeCell ref="B19:B20"/>
    <mergeCell ref="B21:B22"/>
    <mergeCell ref="B23:B24"/>
    <mergeCell ref="B25:B26"/>
    <mergeCell ref="B39:B40"/>
    <mergeCell ref="B41:B42"/>
    <mergeCell ref="C17:C18"/>
    <mergeCell ref="C19:C20"/>
    <mergeCell ref="C21:C22"/>
    <mergeCell ref="C23:C24"/>
    <mergeCell ref="C25:C26"/>
    <mergeCell ref="C27:C28"/>
    <mergeCell ref="C41:C42"/>
    <mergeCell ref="C29:C30"/>
    <mergeCell ref="C35:C36"/>
    <mergeCell ref="D37:D38"/>
    <mergeCell ref="D39:D40"/>
    <mergeCell ref="D17:D18"/>
    <mergeCell ref="D19:D20"/>
    <mergeCell ref="D21:D22"/>
    <mergeCell ref="D23:D24"/>
    <mergeCell ref="D25:D26"/>
    <mergeCell ref="D27:D28"/>
    <mergeCell ref="D41:D42"/>
    <mergeCell ref="G14:G15"/>
    <mergeCell ref="D29:D30"/>
    <mergeCell ref="D31:D32"/>
    <mergeCell ref="C31:C32"/>
    <mergeCell ref="D33:D34"/>
    <mergeCell ref="D35:D36"/>
    <mergeCell ref="C37:C38"/>
    <mergeCell ref="C39:C40"/>
    <mergeCell ref="C33:C34"/>
  </mergeCells>
  <conditionalFormatting sqref="E41:G41 E35:G35 E37:G37 E39:G39 E31:G31 E33:G33 E17:G17 E19:G19 E21:G21 E23:G23 E25:G25 E27:G27 E29:G29">
    <cfRule type="cellIs" priority="1465" dxfId="1" operator="equal" stopIfTrue="1">
      <formula>0</formula>
    </cfRule>
    <cfRule type="cellIs" priority="1466" dxfId="6" operator="greaterThan" stopIfTrue="1">
      <formula>0.0000001</formula>
    </cfRule>
  </conditionalFormatting>
  <conditionalFormatting sqref="E41:G41 E35:G35 E37:G37 E39:G39 E31:G31 E33:G33 E17:G17 E19:G19 E21:G21 E23:G23 E25:G25 E27:G27 E29:G29">
    <cfRule type="cellIs" priority="1349" dxfId="1" operator="equal" stopIfTrue="1">
      <formula>0</formula>
    </cfRule>
    <cfRule type="cellIs" priority="1350" dxfId="7" operator="greaterThan" stopIfTrue="1">
      <formula>0.0000001</formula>
    </cfRule>
  </conditionalFormatting>
  <conditionalFormatting sqref="E41:G41 E35:G35 E37:G37 E39:G39 E31:G31 E33:G33 E17:G17 E19:G19 E21:G21 E23:G23 E25:G25 E27:G27 E29:G29">
    <cfRule type="cellIs" priority="1345" dxfId="1" operator="equal" stopIfTrue="1">
      <formula>0</formula>
    </cfRule>
    <cfRule type="cellIs" priority="1346" dxfId="8" operator="greaterThan" stopIfTrue="1">
      <formula>0.0000001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Width="7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SheetLayoutView="90" zoomScalePageLayoutView="0" workbookViewId="0" topLeftCell="A16">
      <selection activeCell="F6" sqref="F6"/>
    </sheetView>
  </sheetViews>
  <sheetFormatPr defaultColWidth="9.140625" defaultRowHeight="12.75"/>
  <cols>
    <col min="1" max="1" width="14.00390625" style="45" customWidth="1"/>
    <col min="2" max="2" width="79.28125" style="50" customWidth="1"/>
    <col min="3" max="4" width="25.8515625" style="42" customWidth="1"/>
    <col min="5" max="5" width="20.00390625" style="51" bestFit="1" customWidth="1"/>
    <col min="6" max="16384" width="9.140625" style="28" customWidth="1"/>
  </cols>
  <sheetData>
    <row r="1" spans="1:5" ht="30.75" customHeight="1">
      <c r="A1" s="26"/>
      <c r="B1" s="27"/>
      <c r="C1" s="27"/>
      <c r="D1" s="27"/>
      <c r="E1" s="27"/>
    </row>
    <row r="2" spans="1:5" ht="12.75">
      <c r="A2" s="26"/>
      <c r="B2" s="29"/>
      <c r="C2" s="29"/>
      <c r="D2" s="29"/>
      <c r="E2" s="29"/>
    </row>
    <row r="3" spans="1:5" ht="9.75" customHeight="1">
      <c r="A3" s="26"/>
      <c r="B3" s="29"/>
      <c r="C3" s="29"/>
      <c r="D3" s="29"/>
      <c r="E3" s="29"/>
    </row>
    <row r="4" spans="1:7" ht="18">
      <c r="A4" s="26"/>
      <c r="B4" s="30"/>
      <c r="C4" s="30"/>
      <c r="D4" s="30"/>
      <c r="E4" s="30"/>
      <c r="F4" s="30"/>
      <c r="G4" s="31"/>
    </row>
    <row r="5" spans="1:5" ht="25.5" customHeight="1" thickBot="1">
      <c r="A5" s="32"/>
      <c r="B5" s="33"/>
      <c r="C5" s="34"/>
      <c r="D5" s="34"/>
      <c r="E5" s="34"/>
    </row>
    <row r="6" spans="1:5" s="35" customFormat="1" ht="16.5" customHeight="1">
      <c r="A6" s="52" t="s">
        <v>0</v>
      </c>
      <c r="B6" s="53" t="str">
        <f>Orçamento!D5</f>
        <v>MINI MUNDO - CRECHE DO FUTURO CARLOS ALBERTO FERREIRA BRAGA</v>
      </c>
      <c r="C6" s="54"/>
      <c r="D6" s="54"/>
      <c r="E6" s="55"/>
    </row>
    <row r="7" spans="1:5" s="35" customFormat="1" ht="7.5" customHeight="1">
      <c r="A7" s="56"/>
      <c r="B7" s="57"/>
      <c r="C7" s="58"/>
      <c r="D7" s="58"/>
      <c r="E7" s="59"/>
    </row>
    <row r="8" spans="1:5" s="35" customFormat="1" ht="18" customHeight="1">
      <c r="A8" s="60" t="str">
        <f>Cronograma!A9</f>
        <v>Tipo de Intervenção:  CONSTRUÇÃO</v>
      </c>
      <c r="B8" s="60"/>
      <c r="C8" s="61"/>
      <c r="D8" s="62" t="str">
        <f>Orçamento!F7</f>
        <v>Área de intervenção:</v>
      </c>
      <c r="E8" s="63">
        <f>Orçamento!H7</f>
        <v>649.56</v>
      </c>
    </row>
    <row r="9" spans="1:5" s="35" customFormat="1" ht="7.5" customHeight="1">
      <c r="A9" s="56"/>
      <c r="B9" s="57"/>
      <c r="C9" s="61"/>
      <c r="D9" s="64"/>
      <c r="E9" s="65"/>
    </row>
    <row r="10" spans="1:5" s="35" customFormat="1" ht="18" customHeight="1">
      <c r="A10" s="56" t="s">
        <v>3</v>
      </c>
      <c r="B10" s="66" t="str">
        <f>Orçamento!D9</f>
        <v>RUA ALCIDES COTRIN, 177 - JD. SANTA RITA , ITAPEVI, SÃO PAULO</v>
      </c>
      <c r="C10" s="61"/>
      <c r="D10" s="62" t="str">
        <f>Orçamento!F9</f>
        <v>Investimento:</v>
      </c>
      <c r="E10" s="67" t="e">
        <f>Orçamento!H9</f>
        <v>#VALUE!</v>
      </c>
    </row>
    <row r="11" spans="1:5" s="35" customFormat="1" ht="7.5" customHeight="1">
      <c r="A11" s="56"/>
      <c r="B11" s="57"/>
      <c r="C11" s="61"/>
      <c r="D11" s="64"/>
      <c r="E11" s="65"/>
    </row>
    <row r="12" spans="1:5" s="35" customFormat="1" ht="18" customHeight="1">
      <c r="A12" s="56" t="s">
        <v>5</v>
      </c>
      <c r="B12" s="68" t="str">
        <f>Orçamento!D11</f>
        <v>SINAPI - (Fev/22) / CPOS - 185 / FDE - (Jan/22) /SIURB - (Jul/21)</v>
      </c>
      <c r="C12" s="61"/>
      <c r="D12" s="62" t="str">
        <f>Orçamento!F11</f>
        <v>Invest./Área:</v>
      </c>
      <c r="E12" s="69" t="e">
        <f>Orçamento!H11</f>
        <v>#VALUE!</v>
      </c>
    </row>
    <row r="13" spans="1:5" ht="7.5" customHeight="1" thickBot="1">
      <c r="A13" s="70"/>
      <c r="B13" s="71"/>
      <c r="C13" s="71"/>
      <c r="D13" s="71"/>
      <c r="E13" s="72"/>
    </row>
    <row r="14" spans="1:5" ht="18" customHeight="1">
      <c r="A14" s="73"/>
      <c r="B14" s="73"/>
      <c r="C14" s="73"/>
      <c r="D14" s="73"/>
      <c r="E14" s="73"/>
    </row>
    <row r="15" spans="1:5" s="36" customFormat="1" ht="39.75" customHeight="1">
      <c r="A15" s="74" t="s">
        <v>6</v>
      </c>
      <c r="B15" s="75" t="s">
        <v>8</v>
      </c>
      <c r="C15" s="76" t="s">
        <v>121</v>
      </c>
      <c r="D15" s="76" t="s">
        <v>122</v>
      </c>
      <c r="E15" s="77" t="s">
        <v>12</v>
      </c>
    </row>
    <row r="16" spans="1:5" s="37" customFormat="1" ht="4.5" customHeight="1">
      <c r="A16" s="78"/>
      <c r="B16" s="79"/>
      <c r="C16" s="80"/>
      <c r="D16" s="80"/>
      <c r="E16" s="81"/>
    </row>
    <row r="17" spans="1:5" s="37" customFormat="1" ht="19.5" customHeight="1">
      <c r="A17" s="82">
        <f>Orçamento!A14</f>
        <v>1</v>
      </c>
      <c r="B17" s="83" t="str">
        <f>Orçamento!D14</f>
        <v>SERVIÇOS PRELIMINARES</v>
      </c>
      <c r="C17" s="84">
        <f>VLOOKUP(B17,Orçamento!$D$14:$I$194,2,FALSE)</f>
        <v>0</v>
      </c>
      <c r="D17" s="85" t="e">
        <f>C17*Orçamento!$F$196</f>
        <v>#VALUE!</v>
      </c>
      <c r="E17" s="86" t="e">
        <f>VLOOKUP(B17,Orçamento!$D$14:$I207,6,FALSE)</f>
        <v>#DIV/0!</v>
      </c>
    </row>
    <row r="18" spans="1:5" s="13" customFormat="1" ht="4.5" customHeight="1">
      <c r="A18" s="87"/>
      <c r="B18" s="88"/>
      <c r="C18" s="89"/>
      <c r="D18" s="89"/>
      <c r="E18" s="90"/>
    </row>
    <row r="19" spans="1:5" s="37" customFormat="1" ht="19.5" customHeight="1">
      <c r="A19" s="82">
        <f>Orçamento!A30</f>
        <v>2</v>
      </c>
      <c r="B19" s="83" t="str">
        <f>Orçamento!D30</f>
        <v>DEMOLIÇÃO E RETIRADA</v>
      </c>
      <c r="C19" s="84">
        <f>VLOOKUP(B19,Orçamento!$D$14:$I$194,2,FALSE)</f>
        <v>0</v>
      </c>
      <c r="D19" s="85" t="e">
        <f>C19*Orçamento!$F$196</f>
        <v>#VALUE!</v>
      </c>
      <c r="E19" s="86" t="e">
        <f>VLOOKUP(B19,Orçamento!$D$14:$I207,6,FALSE)</f>
        <v>#DIV/0!</v>
      </c>
    </row>
    <row r="20" spans="1:5" s="13" customFormat="1" ht="4.5" customHeight="1">
      <c r="A20" s="87"/>
      <c r="B20" s="88"/>
      <c r="C20" s="89"/>
      <c r="D20" s="89"/>
      <c r="E20" s="90"/>
    </row>
    <row r="21" spans="1:5" s="37" customFormat="1" ht="19.5" customHeight="1">
      <c r="A21" s="82">
        <f>Orçamento!A34</f>
        <v>3</v>
      </c>
      <c r="B21" s="83" t="str">
        <f>Orçamento!D34</f>
        <v>FUNDAÇÃO</v>
      </c>
      <c r="C21" s="84">
        <f>VLOOKUP(B21,Orçamento!$D$14:$I$194,2,FALSE)</f>
        <v>0</v>
      </c>
      <c r="D21" s="85" t="e">
        <f>C21*Orçamento!$F$196</f>
        <v>#VALUE!</v>
      </c>
      <c r="E21" s="86" t="e">
        <f>VLOOKUP(B21,Orçamento!$D$14:$I207,6,FALSE)</f>
        <v>#DIV/0!</v>
      </c>
    </row>
    <row r="22" spans="1:5" s="13" customFormat="1" ht="4.5" customHeight="1">
      <c r="A22" s="87"/>
      <c r="B22" s="88"/>
      <c r="C22" s="89"/>
      <c r="D22" s="89"/>
      <c r="E22" s="90"/>
    </row>
    <row r="23" spans="1:5" s="37" customFormat="1" ht="19.5" customHeight="1">
      <c r="A23" s="82">
        <f>Orçamento!A47</f>
        <v>4</v>
      </c>
      <c r="B23" s="83" t="str">
        <f>Orçamento!D47</f>
        <v>ALVENARIA E OUTROS ELEMENTOS DIVISÓRIOS</v>
      </c>
      <c r="C23" s="84">
        <f>VLOOKUP(B23,Orçamento!$D$14:$I$194,2,FALSE)</f>
        <v>0</v>
      </c>
      <c r="D23" s="85" t="e">
        <f>C23*Orçamento!$F$196</f>
        <v>#VALUE!</v>
      </c>
      <c r="E23" s="86" t="e">
        <f>VLOOKUP(B23,Orçamento!$D$14:$I207,6,FALSE)</f>
        <v>#DIV/0!</v>
      </c>
    </row>
    <row r="24" spans="1:5" s="13" customFormat="1" ht="4.5" customHeight="1">
      <c r="A24" s="87"/>
      <c r="B24" s="88"/>
      <c r="C24" s="89"/>
      <c r="D24" s="89"/>
      <c r="E24" s="90"/>
    </row>
    <row r="25" spans="1:5" s="37" customFormat="1" ht="19.5" customHeight="1">
      <c r="A25" s="82">
        <f>Orçamento!A51</f>
        <v>5</v>
      </c>
      <c r="B25" s="83" t="str">
        <f>Orçamento!D51</f>
        <v>ELEMENTOS DE MADEIRA / COMPONENTES ESPECIAIS</v>
      </c>
      <c r="C25" s="84">
        <f>VLOOKUP(B25,Orçamento!$D$14:$I$194,2,FALSE)</f>
        <v>0</v>
      </c>
      <c r="D25" s="85" t="e">
        <f>C25*Orçamento!$F$196</f>
        <v>#VALUE!</v>
      </c>
      <c r="E25" s="86" t="e">
        <f>VLOOKUP(B25,Orçamento!$D$14:$I207,6,FALSE)</f>
        <v>#DIV/0!</v>
      </c>
    </row>
    <row r="26" spans="1:5" s="13" customFormat="1" ht="4.5" customHeight="1">
      <c r="A26" s="87"/>
      <c r="B26" s="88"/>
      <c r="C26" s="89"/>
      <c r="D26" s="89"/>
      <c r="E26" s="90"/>
    </row>
    <row r="27" spans="1:5" s="37" customFormat="1" ht="19.5" customHeight="1">
      <c r="A27" s="82">
        <f>Orçamento!A57</f>
        <v>6</v>
      </c>
      <c r="B27" s="83" t="str">
        <f>Orçamento!D57</f>
        <v>COBERTURA</v>
      </c>
      <c r="C27" s="84">
        <f>VLOOKUP(B27,Orçamento!$D$14:$I$194,2,FALSE)</f>
        <v>0</v>
      </c>
      <c r="D27" s="85" t="e">
        <f>C27*Orçamento!$F$196</f>
        <v>#VALUE!</v>
      </c>
      <c r="E27" s="86" t="e">
        <f>VLOOKUP(B27,Orçamento!$D$14:$I207,6,FALSE)</f>
        <v>#DIV/0!</v>
      </c>
    </row>
    <row r="28" spans="1:5" s="13" customFormat="1" ht="4.5" customHeight="1">
      <c r="A28" s="87"/>
      <c r="B28" s="88"/>
      <c r="C28" s="89"/>
      <c r="D28" s="89"/>
      <c r="E28" s="90"/>
    </row>
    <row r="29" spans="1:5" s="37" customFormat="1" ht="19.5" customHeight="1">
      <c r="A29" s="82">
        <f>Orçamento!A73</f>
        <v>7</v>
      </c>
      <c r="B29" s="83" t="str">
        <f>Orçamento!D73</f>
        <v>TAMPOS E BANCADAS</v>
      </c>
      <c r="C29" s="84">
        <f>VLOOKUP(B29,Orçamento!$D$14:$I$194,2,FALSE)</f>
        <v>0</v>
      </c>
      <c r="D29" s="85" t="e">
        <f>C29*Orçamento!$F$196</f>
        <v>#VALUE!</v>
      </c>
      <c r="E29" s="86" t="e">
        <f>VLOOKUP(B29,Orçamento!$D$14:$I205,6,FALSE)</f>
        <v>#DIV/0!</v>
      </c>
    </row>
    <row r="30" spans="1:5" s="13" customFormat="1" ht="4.5" customHeight="1">
      <c r="A30" s="87"/>
      <c r="B30" s="88"/>
      <c r="C30" s="89"/>
      <c r="D30" s="89"/>
      <c r="E30" s="90"/>
    </row>
    <row r="31" spans="1:5" s="37" customFormat="1" ht="19.5" customHeight="1">
      <c r="A31" s="82">
        <f>Orçamento!A78</f>
        <v>8</v>
      </c>
      <c r="B31" s="83" t="str">
        <f>Orçamento!D78</f>
        <v>CHAFARIZ</v>
      </c>
      <c r="C31" s="84">
        <f>VLOOKUP(B31,Orçamento!$D$14:$I$194,2,FALSE)</f>
        <v>0</v>
      </c>
      <c r="D31" s="85" t="e">
        <f>C31*Orçamento!$F$196</f>
        <v>#VALUE!</v>
      </c>
      <c r="E31" s="86" t="e">
        <f>VLOOKUP(B31,Orçamento!$D$14:$I207,6,FALSE)</f>
        <v>#DIV/0!</v>
      </c>
    </row>
    <row r="32" spans="1:5" s="13" customFormat="1" ht="4.5" customHeight="1">
      <c r="A32" s="87"/>
      <c r="B32" s="88"/>
      <c r="C32" s="89"/>
      <c r="D32" s="89"/>
      <c r="E32" s="90"/>
    </row>
    <row r="33" spans="1:5" s="37" customFormat="1" ht="19.5" customHeight="1">
      <c r="A33" s="82">
        <f>Orçamento!A123</f>
        <v>9</v>
      </c>
      <c r="B33" s="83" t="str">
        <f>Orçamento!D123</f>
        <v>INSTALAÇÃO ELÉTRICA</v>
      </c>
      <c r="C33" s="84">
        <f>VLOOKUP(B33,Orçamento!$D$14:$I$194,2,FALSE)</f>
        <v>0</v>
      </c>
      <c r="D33" s="85" t="e">
        <f>C33*Orçamento!$F$196</f>
        <v>#VALUE!</v>
      </c>
      <c r="E33" s="86" t="e">
        <f>VLOOKUP(B33,Orçamento!$D$14:$I207,6,FALSE)</f>
        <v>#DIV/0!</v>
      </c>
    </row>
    <row r="34" spans="1:5" s="13" customFormat="1" ht="4.5" customHeight="1">
      <c r="A34" s="87"/>
      <c r="B34" s="88"/>
      <c r="C34" s="89"/>
      <c r="D34" s="89"/>
      <c r="E34" s="90"/>
    </row>
    <row r="35" spans="1:5" s="37" customFormat="1" ht="19.5" customHeight="1">
      <c r="A35" s="82">
        <f>Orçamento!A152</f>
        <v>10</v>
      </c>
      <c r="B35" s="83" t="str">
        <f>Orçamento!D152</f>
        <v>REVESTIMENTO DE PAREDE</v>
      </c>
      <c r="C35" s="84">
        <f>VLOOKUP(B35,Orçamento!$D$14:$I$194,2,FALSE)</f>
        <v>0</v>
      </c>
      <c r="D35" s="85" t="e">
        <f>C35*Orçamento!$F$196</f>
        <v>#VALUE!</v>
      </c>
      <c r="E35" s="86" t="e">
        <f>VLOOKUP(B35,Orçamento!$D$14:$I207,6,FALSE)</f>
        <v>#DIV/0!</v>
      </c>
    </row>
    <row r="36" spans="1:5" s="37" customFormat="1" ht="4.5" customHeight="1">
      <c r="A36" s="87"/>
      <c r="B36" s="88"/>
      <c r="C36" s="89"/>
      <c r="D36" s="89"/>
      <c r="E36" s="90"/>
    </row>
    <row r="37" spans="1:5" s="37" customFormat="1" ht="19.5" customHeight="1">
      <c r="A37" s="82">
        <f>Orçamento!A169</f>
        <v>11</v>
      </c>
      <c r="B37" s="83" t="str">
        <f>Orçamento!D169</f>
        <v>FORRO  / TELHADO</v>
      </c>
      <c r="C37" s="84">
        <f>VLOOKUP(B37,Orçamento!$D$14:$I$194,2,FALSE)</f>
        <v>0</v>
      </c>
      <c r="D37" s="85" t="e">
        <f>C37*Orçamento!$F$196</f>
        <v>#VALUE!</v>
      </c>
      <c r="E37" s="86" t="e">
        <f>VLOOKUP(B37,Orçamento!$D$14:$I207,6,FALSE)</f>
        <v>#DIV/0!</v>
      </c>
    </row>
    <row r="38" spans="1:5" s="37" customFormat="1" ht="4.5" customHeight="1">
      <c r="A38" s="87"/>
      <c r="B38" s="88"/>
      <c r="C38" s="89"/>
      <c r="D38" s="89"/>
      <c r="E38" s="90"/>
    </row>
    <row r="39" spans="1:5" s="37" customFormat="1" ht="19.5" customHeight="1">
      <c r="A39" s="82">
        <f>Orçamento!A176</f>
        <v>12</v>
      </c>
      <c r="B39" s="83" t="str">
        <f>Orçamento!D176</f>
        <v>PINTURAS</v>
      </c>
      <c r="C39" s="84">
        <f>VLOOKUP(B39,Orçamento!$D$14:$I$194,2,FALSE)</f>
        <v>0</v>
      </c>
      <c r="D39" s="85" t="e">
        <f>C39*Orçamento!$F$196</f>
        <v>#VALUE!</v>
      </c>
      <c r="E39" s="86" t="e">
        <f>VLOOKUP(B39,Orçamento!$D$14:$I207,6,FALSE)</f>
        <v>#DIV/0!</v>
      </c>
    </row>
    <row r="40" spans="1:5" s="37" customFormat="1" ht="4.5" customHeight="1">
      <c r="A40" s="87"/>
      <c r="B40" s="88"/>
      <c r="C40" s="89"/>
      <c r="D40" s="89"/>
      <c r="E40" s="90"/>
    </row>
    <row r="41" spans="1:5" s="37" customFormat="1" ht="19.5" customHeight="1">
      <c r="A41" s="82">
        <f>Orçamento!A188</f>
        <v>13</v>
      </c>
      <c r="B41" s="83" t="str">
        <f>Orçamento!D188</f>
        <v>SERVIÇOS COMPLEMENTARES</v>
      </c>
      <c r="C41" s="84">
        <f>VLOOKUP(B41,Orçamento!$D$14:$I$194,2,FALSE)</f>
        <v>0</v>
      </c>
      <c r="D41" s="85" t="e">
        <f>C41*Orçamento!$F$196</f>
        <v>#VALUE!</v>
      </c>
      <c r="E41" s="86" t="e">
        <f>VLOOKUP(B41,Orçamento!$D$14:$I207,6,FALSE)</f>
        <v>#DIV/0!</v>
      </c>
    </row>
    <row r="42" spans="1:5" s="37" customFormat="1" ht="4.5" customHeight="1">
      <c r="A42" s="87"/>
      <c r="B42" s="88"/>
      <c r="C42" s="89"/>
      <c r="D42" s="89"/>
      <c r="E42" s="90"/>
    </row>
    <row r="43" spans="1:5" ht="27" customHeight="1">
      <c r="A43" s="91" t="s">
        <v>123</v>
      </c>
      <c r="B43" s="91"/>
      <c r="C43" s="92">
        <f>SUM(C17:C42)</f>
        <v>0</v>
      </c>
      <c r="D43" s="92" t="e">
        <f>SUM(D17:D42)</f>
        <v>#VALUE!</v>
      </c>
      <c r="E43" s="93" t="e">
        <f>SUM(E17:E42)</f>
        <v>#DIV/0!</v>
      </c>
    </row>
    <row r="44" spans="1:5" ht="12.75" customHeight="1">
      <c r="A44" s="38"/>
      <c r="B44" s="38"/>
      <c r="C44" s="39"/>
      <c r="D44" s="39"/>
      <c r="E44" s="40"/>
    </row>
    <row r="45" spans="1:5" ht="12.75" customHeight="1">
      <c r="A45" s="38"/>
      <c r="B45" s="38"/>
      <c r="C45" s="39"/>
      <c r="D45" s="41"/>
      <c r="E45" s="40"/>
    </row>
    <row r="46" spans="1:5" ht="12.75" customHeight="1">
      <c r="A46" s="38"/>
      <c r="B46" s="38"/>
      <c r="D46" s="41"/>
      <c r="E46" s="40"/>
    </row>
    <row r="47" spans="1:5" ht="15" customHeight="1">
      <c r="A47" s="26"/>
      <c r="B47" s="26"/>
      <c r="E47" s="41"/>
    </row>
    <row r="48" spans="1:5" ht="12.75" customHeight="1">
      <c r="A48" s="38"/>
      <c r="B48" s="43"/>
      <c r="C48" s="39"/>
      <c r="D48" s="39"/>
      <c r="E48" s="40"/>
    </row>
    <row r="49" spans="1:5" ht="12.75" customHeight="1">
      <c r="A49" s="38"/>
      <c r="B49" s="38"/>
      <c r="C49" s="39"/>
      <c r="D49" s="39"/>
      <c r="E49" s="40"/>
    </row>
    <row r="50" spans="1:5" ht="12.75" customHeight="1">
      <c r="A50" s="38"/>
      <c r="B50" s="43"/>
      <c r="C50" s="39"/>
      <c r="D50" s="39"/>
      <c r="E50" s="40"/>
    </row>
    <row r="51" spans="1:5" ht="12.75" customHeight="1">
      <c r="A51" s="38"/>
      <c r="B51" s="38"/>
      <c r="C51" s="44"/>
      <c r="D51" s="44"/>
      <c r="E51" s="44"/>
    </row>
    <row r="52" spans="2:5" ht="15" customHeight="1">
      <c r="B52" s="46"/>
      <c r="C52" s="47"/>
      <c r="D52" s="47"/>
      <c r="E52" s="47"/>
    </row>
    <row r="53" spans="2:5" ht="12.75" customHeight="1">
      <c r="B53" s="48"/>
      <c r="C53" s="49"/>
      <c r="D53" s="49"/>
      <c r="E53" s="49"/>
    </row>
    <row r="54" spans="2:5" ht="12.75" customHeight="1">
      <c r="B54" s="48"/>
      <c r="C54" s="49"/>
      <c r="D54" s="49"/>
      <c r="E54" s="49"/>
    </row>
    <row r="55" spans="2:5" ht="12.75" customHeight="1">
      <c r="B55" s="45"/>
      <c r="C55" s="49"/>
      <c r="D55" s="49"/>
      <c r="E55" s="49"/>
    </row>
  </sheetData>
  <sheetProtection password="E9C9" sheet="1" formatCells="0" formatColumns="0" formatRows="0" selectLockedCells="1"/>
  <mergeCells count="8">
    <mergeCell ref="A8:B8"/>
    <mergeCell ref="C51:E51"/>
    <mergeCell ref="C52:E52"/>
    <mergeCell ref="C53:E53"/>
    <mergeCell ref="C54:E54"/>
    <mergeCell ref="C55:E55"/>
    <mergeCell ref="A14:E14"/>
    <mergeCell ref="A43:B43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User</cp:lastModifiedBy>
  <cp:lastPrinted>2022-03-21T12:19:13Z</cp:lastPrinted>
  <dcterms:created xsi:type="dcterms:W3CDTF">2017-01-12T18:28:45Z</dcterms:created>
  <dcterms:modified xsi:type="dcterms:W3CDTF">2022-03-25T19:24:46Z</dcterms:modified>
  <cp:category/>
  <cp:version/>
  <cp:contentType/>
  <cp:contentStatus/>
</cp:coreProperties>
</file>